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ild Cost Estimate" sheetId="1" state="visible" r:id="rId3"/>
    <sheet name="Financial Projections" sheetId="2" state="visible" r:id="rId4"/>
    <sheet name="Tax Strategy" sheetId="3" state="visible" r:id="rId5"/>
    <sheet name="Investor Returns" sheetId="4" state="visible" r:id="rId6"/>
    <sheet name="Siting Scorecard" sheetId="5" state="visible" r:id="rId7"/>
    <sheet name="Compliance Checklist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<sst xmlns="http://schemas.openxmlformats.org/spreadsheetml/2006/main" count="348" uniqueCount="310">
  <si>
    <t xml:space="preserve">ITEMIZED BUILD COST ESTIMATE PER LOCATION</t>
  </si>
  <si>
    <t xml:space="preserve">Puerto Rico Automated Car Wash — TIPS Panel Construction</t>
  </si>
  <si>
    <t xml:space="preserve">Cost Category</t>
  </si>
  <si>
    <t xml:space="preserve">Low Estimate</t>
  </si>
  <si>
    <t xml:space="preserve">Mid Estimate</t>
  </si>
  <si>
    <t xml:space="preserve">High Estimate</t>
  </si>
  <si>
    <t xml:space="preserve">Mid % of Total</t>
  </si>
  <si>
    <t xml:space="preserve">Notes / Cost Drivers</t>
  </si>
  <si>
    <t xml:space="preserve">Land Acquisition (or Lease Equivalent)</t>
  </si>
  <si>
    <t xml:space="preserve">Strongly submarket-dependent; verify with broker comps</t>
  </si>
  <si>
    <t xml:space="preserve">Site Due Diligence (Survey, Geo, Phase I ESA)</t>
  </si>
  <si>
    <t xml:space="preserve">Higher if wetlands/fill/contamination issues</t>
  </si>
  <si>
    <t xml:space="preserve">Civil/Sitework (Demo, Grading, Drainage, Paving)</t>
  </si>
  <si>
    <t xml:space="preserve">Stormwater controls add cost (Plan CES, SWPPP)</t>
  </si>
  <si>
    <t xml:space="preserve">Utility Extensions (Water/Sewer, Electrical, Telecom)</t>
  </si>
  <si>
    <t xml:space="preserve">Offsite utility upgrades can dominate this line</t>
  </si>
  <si>
    <t xml:space="preserve">TIPS Panel Envelope (Materials + Accessories)</t>
  </si>
  <si>
    <t xml:space="preserve">Published per-sf pricing ($7-$12/sf) + adders</t>
  </si>
  <si>
    <t xml:space="preserve">Installed TIPS Envelope (Shotcrete + Labor + Erection)</t>
  </si>
  <si>
    <t xml:space="preserve">Wall area, panel design, rebar reductions dependent</t>
  </si>
  <si>
    <t xml:space="preserve">Tunnel Structure / Canopies / Steel (Non-TIPS)</t>
  </si>
  <si>
    <t xml:space="preserve">Hurricane wind detailing (150-200 mph) affects cost</t>
  </si>
  <si>
    <t xml:space="preserve">Car Wash Equipment Package (Conveyor, Arches, Dryers)</t>
  </si>
  <si>
    <t xml:space="preserve">Vendor: Tommy, Sonny's, MacNeil, PDQ, Motor City</t>
  </si>
  <si>
    <t xml:space="preserve">Pay Stations + POS + LPR/CRM Technology Stack</t>
  </si>
  <si>
    <t xml:space="preserve">DRB, Washify, Rinsed; membership revenue engine</t>
  </si>
  <si>
    <t xml:space="preserve">Water Reclaim/Recycling + Oil-Water Separation</t>
  </si>
  <si>
    <t xml:space="preserve">~50% fresh-water reduction (EPA/ICA benchmark)</t>
  </si>
  <si>
    <t xml:space="preserve">Electrical &amp; Lighting (Panels, VFDs, Site Lighting)</t>
  </si>
  <si>
    <t xml:space="preserve">High kWh cost ($0.26-$0.30) incentivizes efficiency</t>
  </si>
  <si>
    <t xml:space="preserve">Plumbing (High-Pressure, Storage, Backflow, Metering)</t>
  </si>
  <si>
    <t xml:space="preserve">Includes reclaim system integration</t>
  </si>
  <si>
    <t xml:space="preserve">Signage, Landscaping, Hardscape Branding</t>
  </si>
  <si>
    <t xml:space="preserve">Local municipal sign codes vary</t>
  </si>
  <si>
    <t xml:space="preserve">Permits, Professional Fees (A/E, OGPe, Legal)</t>
  </si>
  <si>
    <t xml:space="preserve">Permiso Único coordination; PE stamps required</t>
  </si>
  <si>
    <t xml:space="preserve">Contingency (% of hard costs)</t>
  </si>
  <si>
    <t xml:space="preserve">Higher for utility-uncertain or coastal sites</t>
  </si>
  <si>
    <t xml:space="preserve">Working Capital Reserve (Startup + Ramp)</t>
  </si>
  <si>
    <t xml:space="preserve">Supports membership ramp, chemical inventory, repairs</t>
  </si>
  <si>
    <t xml:space="preserve">TOTAL PER LOCATION</t>
  </si>
  <si>
    <t xml:space="preserve">Range reflects land + utility uncertainty</t>
  </si>
  <si>
    <t xml:space="preserve">PORTFOLIO BUILD COST SUMMARY</t>
  </si>
  <si>
    <t xml:space="preserve">Portfolio Configuration</t>
  </si>
  <si>
    <t xml:space="preserve">Notes</t>
  </si>
  <si>
    <t xml:space="preserve">2-Site Portfolio</t>
  </si>
  <si>
    <t xml:space="preserve">Lower execution risk; faster stabilization</t>
  </si>
  <si>
    <t xml:space="preserve">3-Site Portfolio</t>
  </si>
  <si>
    <t xml:space="preserve">Better overhead leverage; stronger brand footprint</t>
  </si>
  <si>
    <t xml:space="preserve">TIPS PANEL SELF-PERFORMANCE SAVINGS ANALYSIS</t>
  </si>
  <si>
    <t xml:space="preserve">Savings Category</t>
  </si>
  <si>
    <t xml:space="preserve">Est. Savings ($)</t>
  </si>
  <si>
    <t xml:space="preserve">Basis</t>
  </si>
  <si>
    <t xml:space="preserve">Schedule Compression (earlier revenue from 30% faster build)</t>
  </si>
  <si>
    <t xml:space="preserve">~2-3 months earlier opening at $25K-$40K/month revenue</t>
  </si>
  <si>
    <t xml:space="preserve">Reduced Rebar &amp; Concrete (50-80% less rebar, 30-50% less concrete)</t>
  </si>
  <si>
    <t xml:space="preserve">Material savings vs. conventional tilt-up or CMU</t>
  </si>
  <si>
    <t xml:space="preserve">Labor Efficiency (panelized/industrialized approach)</t>
  </si>
  <si>
    <t xml:space="preserve">Reduced framing labor vs. conventional block construction</t>
  </si>
  <si>
    <t xml:space="preserve">GC Markup Elimination (self-performed construction)</t>
  </si>
  <si>
    <t xml:space="preserve">Typical 10-15% GC markup on $1M-$1.5M scope avoided</t>
  </si>
  <si>
    <t xml:space="preserve">ESTIMATED TOTAL SAVINGS PER SITE</t>
  </si>
  <si>
    <t xml:space="preserve">PER-LOCATION PRO FORMA — STEADY-STATE ANNUAL</t>
  </si>
  <si>
    <t xml:space="preserve">All figures USD per site per year at steady-state operations</t>
  </si>
  <si>
    <t xml:space="preserve">Metric</t>
  </si>
  <si>
    <t xml:space="preserve">Conservative</t>
  </si>
  <si>
    <t xml:space="preserve">Base Case</t>
  </si>
  <si>
    <t xml:space="preserve">Optimistic</t>
  </si>
  <si>
    <t xml:space="preserve">REVENUE ASSUMPTIONS</t>
  </si>
  <si>
    <t xml:space="preserve">Cars Washed (Annual)</t>
  </si>
  <si>
    <t xml:space="preserve">~153/250/361 cars per day (360 operating days)</t>
  </si>
  <si>
    <t xml:space="preserve">Blended Revenue per Wash</t>
  </si>
  <si>
    <t xml:space="preserve">Blended: members (~$10 effective) + retail ($15-$20)</t>
  </si>
  <si>
    <t xml:space="preserve">Wash Revenue (ARR)</t>
  </si>
  <si>
    <t xml:space="preserve">Annual recurring wash revenue</t>
  </si>
  <si>
    <t xml:space="preserve">Other Revenue (Vending, Upsells, Detailing)</t>
  </si>
  <si>
    <t xml:space="preserve">Vacuum vending, ceramic coatings, interior cleaning</t>
  </si>
  <si>
    <t xml:space="preserve">TOTAL REVENUE</t>
  </si>
  <si>
    <t xml:space="preserve">OPERATING EXPENSES</t>
  </si>
  <si>
    <t xml:space="preserve">Labor (8-10 FTEs)</t>
  </si>
  <si>
    <t xml:space="preserve">$10.50/hr min wage; mgr $45-55K; leads $28-35K</t>
  </si>
  <si>
    <t xml:space="preserve">Water / Sewer (AAA Commercial Tariff)</t>
  </si>
  <si>
    <t xml:space="preserve">With reclaim; ~37 gpv effective consumption</t>
  </si>
  <si>
    <t xml:space="preserve">Electricity (LUMA Commercial Rate)</t>
  </si>
  <si>
    <t xml:space="preserve">$0.26-$0.30/kWh; dryer efficiency critical</t>
  </si>
  <si>
    <t xml:space="preserve">Chemicals (6-8% of Revenue)</t>
  </si>
  <si>
    <t xml:space="preserve">Soaps, waxes, sealants, drying agents</t>
  </si>
  <si>
    <t xml:space="preserve">Maintenance / Repairs (4-6% of Revenue)</t>
  </si>
  <si>
    <t xml:space="preserve">+10-15% corrosion premium for coastal PR</t>
  </si>
  <si>
    <t xml:space="preserve">Insurance + Taxes + Licenses + Admin</t>
  </si>
  <si>
    <t xml:space="preserve">Property, liability, workers comp, admin</t>
  </si>
  <si>
    <t xml:space="preserve">TOTAL OPERATING EXPENSES</t>
  </si>
  <si>
    <t xml:space="preserve">EBITDA</t>
  </si>
  <si>
    <t xml:space="preserve">EBITDA Margin</t>
  </si>
  <si>
    <t xml:space="preserve">PORTFOLIO-LEVEL ECONOMICS</t>
  </si>
  <si>
    <t xml:space="preserve">Portfolio</t>
  </si>
  <si>
    <t xml:space="preserve">Total Revenue</t>
  </si>
  <si>
    <t xml:space="preserve">Total EBITDA</t>
  </si>
  <si>
    <t xml:space="preserve">2-Site Portfolio (Base Case)</t>
  </si>
  <si>
    <t xml:space="preserve">Lower management complexity; faster stabilization</t>
  </si>
  <si>
    <t xml:space="preserve">3-Site Portfolio (Base Case)</t>
  </si>
  <si>
    <t xml:space="preserve">BREAK-EVEN ANALYSIS</t>
  </si>
  <si>
    <t xml:space="preserve">Fixed Costs (annual)</t>
  </si>
  <si>
    <t xml:space="preserve">Revenue per Wash</t>
  </si>
  <si>
    <t xml:space="preserve">Break-Even Volume (Annual Washes)</t>
  </si>
  <si>
    <t xml:space="preserve">Break-Even Volume (Cars/Day, 360 days)</t>
  </si>
  <si>
    <t xml:space="preserve">Break-Even as % of Target Volume</t>
  </si>
  <si>
    <t xml:space="preserve">TAX STRATEGY — BONUS DEPRECIATION &amp; PR INCENTIVES</t>
  </si>
  <si>
    <t xml:space="preserve">100% Bonus Depreciation under OBBBA (P.L. 119-21, signed July 4, 2025)</t>
  </si>
  <si>
    <t xml:space="preserve">KEY ASSUMPTIONS</t>
  </si>
  <si>
    <t xml:space="preserve">Total Project Cost (mid-case, per site)</t>
  </si>
  <si>
    <t xml:space="preserve">Blue = adjustable input</t>
  </si>
  <si>
    <t xml:space="preserve">Land Value (non-depreciable)</t>
  </si>
  <si>
    <t xml:space="preserve">Excluded from depreciable basis</t>
  </si>
  <si>
    <t xml:space="preserve">Cost Segregation Reclassification Rate</t>
  </si>
  <si>
    <t xml:space="preserve">65-100% typical for car wash facilities</t>
  </si>
  <si>
    <t xml:space="preserve">Federal Corporate Tax Rate</t>
  </si>
  <si>
    <t xml:space="preserve">Current U.S. corporate rate</t>
  </si>
  <si>
    <t xml:space="preserve">Individual Top Marginal Rate</t>
  </si>
  <si>
    <t xml:space="preserve">Current U.S. individual top bracket</t>
  </si>
  <si>
    <t xml:space="preserve">PR Standard Corporate Tax Rate</t>
  </si>
  <si>
    <t xml:space="preserve">~18.5% + surtax ≈ 20.5%</t>
  </si>
  <si>
    <t xml:space="preserve">PR Act 60 Green Energy Rate</t>
  </si>
  <si>
    <t xml:space="preserve">If qualifying renewable energy installed</t>
  </si>
  <si>
    <t xml:space="preserve">Number of Sites</t>
  </si>
  <si>
    <t xml:space="preserve">2 or 3 site portfolio</t>
  </si>
  <si>
    <t xml:space="preserve">COST SEGREGATION &amp; BONUS DEPRECIATION ANALYSIS</t>
  </si>
  <si>
    <t xml:space="preserve">Asset Category</t>
  </si>
  <si>
    <t xml:space="preserve">Per Site</t>
  </si>
  <si>
    <t xml:space="preserve">2 Sites</t>
  </si>
  <si>
    <t xml:space="preserve">3 Sites</t>
  </si>
  <si>
    <t xml:space="preserve">Depreciable Basis (Total Cost - Land)</t>
  </si>
  <si>
    <t xml:space="preserve">Eligible depreciable investment</t>
  </si>
  <si>
    <t xml:space="preserve">Cost Seg Reclassified to 5-15 yr Property</t>
  </si>
  <si>
    <t xml:space="preserve">Eligible for 100% Year 1 bonus depreciation</t>
  </si>
  <si>
    <t xml:space="preserve">Year 1 Bonus Depreciation (100%)</t>
  </si>
  <si>
    <t xml:space="preserve">Remaining 39-yr Basis (Building Shell)</t>
  </si>
  <si>
    <t xml:space="preserve">Depreciated over 39 years (straight-line)</t>
  </si>
  <si>
    <t xml:space="preserve">YEAR 1 TAX SHIELD VALUE</t>
  </si>
  <si>
    <t xml:space="preserve">Tax Scenario</t>
  </si>
  <si>
    <t xml:space="preserve">Federal Corporate (21%)</t>
  </si>
  <si>
    <t xml:space="preserve">C-corp or pass-through at entity level</t>
  </si>
  <si>
    <t xml:space="preserve">Individual Top Rate (37%)</t>
  </si>
  <si>
    <t xml:space="preserve">High-income individual investor via pass-through</t>
  </si>
  <si>
    <t xml:space="preserve">PUERTO RICO ACT 60 INCENTIVES IMPACT</t>
  </si>
  <si>
    <t xml:space="preserve">Incentive</t>
  </si>
  <si>
    <t xml:space="preserve">Standard Rate</t>
  </si>
  <si>
    <t xml:space="preserve">Act 60 Ch.7 Rate</t>
  </si>
  <si>
    <t xml:space="preserve">Annual Savings</t>
  </si>
  <si>
    <t xml:space="preserve">Corporate Income Tax</t>
  </si>
  <si>
    <t xml:space="preserve">20.5%</t>
  </si>
  <si>
    <t xml:space="preserve">4.0%</t>
  </si>
  <si>
    <t xml:space="preserve">Significant</t>
  </si>
  <si>
    <t xml:space="preserve">On net industrial development income</t>
  </si>
  <si>
    <t xml:space="preserve">Property Tax</t>
  </si>
  <si>
    <t xml:space="preserve">Standard</t>
  </si>
  <si>
    <t xml:space="preserve">75% Exempt</t>
  </si>
  <si>
    <t xml:space="preserve">Varies by assessed value</t>
  </si>
  <si>
    <t xml:space="preserve">Real and personal property</t>
  </si>
  <si>
    <t xml:space="preserve">Municipal License (Patente)</t>
  </si>
  <si>
    <t xml:space="preserve">0.5% gross</t>
  </si>
  <si>
    <t xml:space="preserve">50% Exempt</t>
  </si>
  <si>
    <t xml:space="preserve">~$3,400/yr per site (base case)</t>
  </si>
  <si>
    <t xml:space="preserve">Based on $1.365M revenue</t>
  </si>
  <si>
    <t xml:space="preserve">Sales Tax on Green Equipment</t>
  </si>
  <si>
    <t xml:space="preserve">10.5%</t>
  </si>
  <si>
    <t xml:space="preserve">100% Exempt</t>
  </si>
  <si>
    <t xml:space="preserve">~$10K-$30K on solar/battery</t>
  </si>
  <si>
    <t xml:space="preserve">Panels, inverters, storage</t>
  </si>
  <si>
    <t xml:space="preserve">Exemption Duration</t>
  </si>
  <si>
    <t xml:space="preserve">N/A</t>
  </si>
  <si>
    <t xml:space="preserve">15 years</t>
  </si>
  <si>
    <t xml:space="preserve">Extendable 15 more</t>
  </si>
  <si>
    <t xml:space="preserve">30 year potential total</t>
  </si>
  <si>
    <t xml:space="preserve">INVESTOR RETURN MODEL — 10-YEAR HOLD</t>
  </si>
  <si>
    <t xml:space="preserve">Illustrative model — actual returns depend on final structure, debt terms, and tax posture</t>
  </si>
  <si>
    <t xml:space="preserve">Initial Equity Investment (per site)</t>
  </si>
  <si>
    <t xml:space="preserve">Mid-case total project cost</t>
  </si>
  <si>
    <t xml:space="preserve">Year 1 EBITDA (per site)</t>
  </si>
  <si>
    <t xml:space="preserve">From Financial Projections sheet</t>
  </si>
  <si>
    <t xml:space="preserve">Steady-State Free Cash Flow (annual)</t>
  </si>
  <si>
    <t xml:space="preserve">EBITDA less maintenance capex reserve</t>
  </si>
  <si>
    <t xml:space="preserve">Exit Multiple (EBITDA)</t>
  </si>
  <si>
    <t xml:space="preserve">Industry comps for express wash portfolios</t>
  </si>
  <si>
    <t xml:space="preserve">Terminal Value (Year 10)</t>
  </si>
  <si>
    <t xml:space="preserve">Exit multiple × Year 10 EBITDA</t>
  </si>
  <si>
    <t xml:space="preserve">Pre-Tax-Shield IRR (est.)</t>
  </si>
  <si>
    <t xml:space="preserve">8-9%</t>
  </si>
  <si>
    <t xml:space="preserve">10-11%</t>
  </si>
  <si>
    <t xml:space="preserve">13-15%</t>
  </si>
  <si>
    <t xml:space="preserve">Without depreciation benefits</t>
  </si>
  <si>
    <t xml:space="preserve">Year 1 Tax Shield (21% Corporate)</t>
  </si>
  <si>
    <t xml:space="preserve">From Tax Strategy sheet</t>
  </si>
  <si>
    <t xml:space="preserve">Year 1 Tax Shield (37% Individual)</t>
  </si>
  <si>
    <t xml:space="preserve">IRR with Tax Shield (21%)</t>
  </si>
  <si>
    <t xml:space="preserve">12-13%</t>
  </si>
  <si>
    <t xml:space="preserve">15-17%</t>
  </si>
  <si>
    <t xml:space="preserve">Corporate investor structure</t>
  </si>
  <si>
    <t xml:space="preserve">IRR with Tax Shield (37%)</t>
  </si>
  <si>
    <t xml:space="preserve">14-16%</t>
  </si>
  <si>
    <t xml:space="preserve">17-19%</t>
  </si>
  <si>
    <t xml:space="preserve">High-income individual pass-through</t>
  </si>
  <si>
    <t xml:space="preserve">Cash-on-Cash Payback (no tax benefit)</t>
  </si>
  <si>
    <t xml:space="preserve">10-12 yrs</t>
  </si>
  <si>
    <t xml:space="preserve">8-10 yrs</t>
  </si>
  <si>
    <t xml:space="preserve">5-7 yrs</t>
  </si>
  <si>
    <t xml:space="preserve">Simple payback from FCF</t>
  </si>
  <si>
    <t xml:space="preserve">Effective Payback (with tax shield)</t>
  </si>
  <si>
    <t xml:space="preserve">6-8 yrs</t>
  </si>
  <si>
    <t xml:space="preserve">4-5 yrs</t>
  </si>
  <si>
    <t xml:space="preserve">Tax shield accelerates capital return</t>
  </si>
  <si>
    <t xml:space="preserve">PORTFOLIO SITING SCORECARD — TOP MARKET ZONES</t>
  </si>
  <si>
    <t xml:space="preserve">Scoring: 1-5 scale based on demand proxies, tourism data, competitive room, and utility feasibility</t>
  </si>
  <si>
    <t xml:space="preserve">Market Zone</t>
  </si>
  <si>
    <t xml:space="preserve">Demand (1-5)</t>
  </si>
  <si>
    <t xml:space="preserve">Tourism (1-5)</t>
  </si>
  <si>
    <t xml:space="preserve">Competition Room</t>
  </si>
  <si>
    <t xml:space="preserve">Utility (1-5)</t>
  </si>
  <si>
    <t xml:space="preserve">Portfolio Role</t>
  </si>
  <si>
    <t xml:space="preserve">Opp. Score</t>
  </si>
  <si>
    <t xml:space="preserve">Recommendation</t>
  </si>
  <si>
    <t xml:space="preserve">Carolina (Airport/Isla Verde)</t>
  </si>
  <si>
    <t xml:space="preserve">Metro Flagship</t>
  </si>
  <si>
    <t xml:space="preserve">PRIMARY — Site A (tourism + rental)</t>
  </si>
  <si>
    <t xml:space="preserve">San Juan Metro</t>
  </si>
  <si>
    <t xml:space="preserve">Metro Alt.</t>
  </si>
  <si>
    <t xml:space="preserve">ALTERNATIVE — If Carolina unavailable</t>
  </si>
  <si>
    <t xml:space="preserve">Bayamón / Guaynabo Belt</t>
  </si>
  <si>
    <t xml:space="preserve">Membership Engine</t>
  </si>
  <si>
    <t xml:space="preserve">PRIMARY — Site B (commuter/residential)</t>
  </si>
  <si>
    <t xml:space="preserve">Dorado / Toa Baja</t>
  </si>
  <si>
    <t xml:space="preserve">High-Ticket Mix</t>
  </si>
  <si>
    <t xml:space="preserve">STRONG — Affluent corridor</t>
  </si>
  <si>
    <t xml:space="preserve">Caguas Valley</t>
  </si>
  <si>
    <t xml:space="preserve">Value + Volume</t>
  </si>
  <si>
    <t xml:space="preserve">PRIMARY — Site B alternate</t>
  </si>
  <si>
    <t xml:space="preserve">Ponce (South Hub)</t>
  </si>
  <si>
    <t xml:space="preserve">Secondary Anchor</t>
  </si>
  <si>
    <t xml:space="preserve">VIABLE — Site C (south region)</t>
  </si>
  <si>
    <t xml:space="preserve">Mayagüez / Aguadilla</t>
  </si>
  <si>
    <t xml:space="preserve">Regional Capture</t>
  </si>
  <si>
    <t xml:space="preserve">VIABLE — Site C (west corridor)</t>
  </si>
  <si>
    <t xml:space="preserve">Arecibo (Northwest)</t>
  </si>
  <si>
    <t xml:space="preserve">If Land Favorable</t>
  </si>
  <si>
    <t xml:space="preserve">CONDITIONAL — depends on land cost</t>
  </si>
  <si>
    <t xml:space="preserve">LICENSING &amp; PERMITS COMPLIANCE CHECKLIST</t>
  </si>
  <si>
    <t xml:space="preserve">Requirement</t>
  </si>
  <si>
    <t xml:space="preserve">Agency</t>
  </si>
  <si>
    <t xml:space="preserve">Key Deadline</t>
  </si>
  <si>
    <t xml:space="preserve">Timeline</t>
  </si>
  <si>
    <t xml:space="preserve">Est. Cost</t>
  </si>
  <si>
    <t xml:space="preserve">Status</t>
  </si>
  <si>
    <t xml:space="preserve">Entity Formation (LLC/Corp)</t>
  </si>
  <si>
    <t xml:space="preserve">Departamento de Estado</t>
  </si>
  <si>
    <t xml:space="preserve">Before operations</t>
  </si>
  <si>
    <t xml:space="preserve">1-10 days</t>
  </si>
  <si>
    <t xml:space="preserve">Filing fees vary</t>
  </si>
  <si>
    <t xml:space="preserve">Merchant Registration (Form AS 2914.1)</t>
  </si>
  <si>
    <t xml:space="preserve">Hacienda (Treasury)</t>
  </si>
  <si>
    <t xml:space="preserve">30 days before ops</t>
  </si>
  <si>
    <t xml:space="preserve">Immediate online</t>
  </si>
  <si>
    <t xml:space="preserve">No fee</t>
  </si>
  <si>
    <t xml:space="preserve">Zoning &amp; Land-Use Confirmation</t>
  </si>
  <si>
    <t xml:space="preserve">Junta de Planificación / Municipality</t>
  </si>
  <si>
    <t xml:space="preserve">Before design</t>
  </si>
  <si>
    <t xml:space="preserve">2-8+ weeks</t>
  </si>
  <si>
    <t xml:space="preserve">Case-dependent</t>
  </si>
  <si>
    <t xml:space="preserve">Permiso Único Application</t>
  </si>
  <si>
    <t xml:space="preserve">OGPe via SBP Portal</t>
  </si>
  <si>
    <t xml:space="preserve">Before construction</t>
  </si>
  <si>
    <t xml:space="preserve">3-9+ months</t>
  </si>
  <si>
    <t xml:space="preserve">$600+ (varies)</t>
  </si>
  <si>
    <t xml:space="preserve">Environmental Certification</t>
  </si>
  <si>
    <t xml:space="preserve">DNER</t>
  </si>
  <si>
    <t xml:space="preserve">Varies</t>
  </si>
  <si>
    <t xml:space="preserve">Included in permits</t>
  </si>
  <si>
    <t xml:space="preserve">Construction Stormwater (CGP/SWPPP)</t>
  </si>
  <si>
    <t xml:space="preserve">EPA Region 2</t>
  </si>
  <si>
    <t xml:space="preserve">2-6 weeks</t>
  </si>
  <si>
    <t xml:space="preserve">NOI + SWPPP costs</t>
  </si>
  <si>
    <t xml:space="preserve">Industrial Stormwater (MSGP)</t>
  </si>
  <si>
    <t xml:space="preserve">Case-specific</t>
  </si>
  <si>
    <t xml:space="preserve">General permit fee</t>
  </si>
  <si>
    <t xml:space="preserve">Water Quality Certification</t>
  </si>
  <si>
    <t xml:space="preserve">Before discharge</t>
  </si>
  <si>
    <t xml:space="preserve">30-60 days typical</t>
  </si>
  <si>
    <t xml:space="preserve">Included in DNER</t>
  </si>
  <si>
    <t xml:space="preserve">AAA Water/Sewer Connection</t>
  </si>
  <si>
    <t xml:space="preserve">AAA</t>
  </si>
  <si>
    <t xml:space="preserve">1-4+ months</t>
  </si>
  <si>
    <t xml:space="preserve">Down payment + meter</t>
  </si>
  <si>
    <t xml:space="preserve">LUMA Electrical Connection</t>
  </si>
  <si>
    <t xml:space="preserve">LUMA Energy / PREB</t>
  </si>
  <si>
    <t xml:space="preserve">2-6+ months</t>
  </si>
  <si>
    <t xml:space="preserve">Connection fees vary</t>
  </si>
  <si>
    <t xml:space="preserve">Patente Municipal</t>
  </si>
  <si>
    <t xml:space="preserve">Municipal Finance Office</t>
  </si>
  <si>
    <t xml:space="preserve">30 days after start</t>
  </si>
  <si>
    <t xml:space="preserve">Immediate</t>
  </si>
  <si>
    <t xml:space="preserve">0.5% gross receipts</t>
  </si>
  <si>
    <t xml:space="preserve">Fire Prevention Certificate</t>
  </si>
  <si>
    <t xml:space="preserve">OGPe (Bomberos)</t>
  </si>
  <si>
    <t xml:space="preserve">Included in Permiso Único</t>
  </si>
  <si>
    <t xml:space="preserve">Included</t>
  </si>
  <si>
    <t xml:space="preserve">Sanitary License</t>
  </si>
  <si>
    <t xml:space="preserve">OGPe (Salud)</t>
  </si>
  <si>
    <t xml:space="preserve">Act 60 Application (if applicable)</t>
  </si>
  <si>
    <t xml:space="preserve">DDEC</t>
  </si>
  <si>
    <t xml:space="preserve">2-6 months</t>
  </si>
  <si>
    <t xml:space="preserve">Application + legal fees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</si>
</sst>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0.0%"/>
    <numFmt numFmtId="167" formatCode="#,##0"/>
    <numFmt numFmtId="168" formatCode="\$#,##0.00"/>
    <numFmt numFmtId="169" formatCode="0.0\x"/>
    <numFmt numFmtId="170" formatCode="0.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3A5C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8F9FA"/>
      </patternFill>
    </fill>
    <fill>
      <patternFill patternType="solid">
        <fgColor rgb="FFF8F9FA"/>
        <bgColor rgb="FFFFFFFF"/>
      </patternFill>
    </fill>
    <fill>
      <patternFill patternType="solid">
        <fgColor rgb="FFE8F0FE"/>
        <bgColor rgb="FFF8F9FA"/>
      </patternFill>
    </fill>
    <fill>
      <patternFill patternType="solid">
        <fgColor rgb="FFFFFFCC"/>
        <bgColor rgb="FFF8F9F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4C6D9"/>
      </left>
      <right style="thin">
        <color rgb="FFB4C6D9"/>
      </right>
      <top style="thin">
        <color rgb="FFB4C6D9"/>
      </top>
      <bottom style="thin">
        <color rgb="FFB4C6D9"/>
      </bottom>
      <diagonal/>
    </border>
    <border diagonalUp="false" diagonalDown="false">
      <left style="thin">
        <color rgb="FFB4C6D9"/>
      </left>
      <right style="thin">
        <color rgb="FFB4C6D9"/>
      </right>
      <top style="double">
        <color rgb="FF2E75B6"/>
      </top>
      <bottom style="double">
        <color rgb="FF2E75B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D9"/>
      <rgbColor rgb="FF808080"/>
      <rgbColor rgb="FF9999FF"/>
      <rgbColor rgb="FFDC3545"/>
      <rgbColor rgb="FFFFFFCC"/>
      <rgbColor rgb="FFE8F0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9FA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107"/>
      <rgbColor rgb="FFFF9900"/>
      <rgbColor rgb="FFFF6600"/>
      <rgbColor rgb="FF666666"/>
      <rgbColor rgb="FF969696"/>
      <rgbColor rgb="FF1B3A5C"/>
      <rgbColor rgb="FF28A745"/>
      <rgbColor rgb="FF003300"/>
      <rgbColor rgb="FF333300"/>
      <rgbColor rgb="FF993300"/>
      <rgbColor rgb="FF993366"/>
      <rgbColor rgb="FF6F42C1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F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5" min="2" style="0" width="16"/>
    <col collapsed="false" customWidth="true" hidden="false" outlineLevel="0" max="6" min="6" style="0" width="35"/>
  </cols>
  <sheetData>
    <row r="1" customFormat="false" ht="17.3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5" hidden="false" customHeight="false" outlineLevel="0" collapsed="false">
      <c r="A5" s="4" t="s">
        <v>8</v>
      </c>
      <c r="B5" s="5" t="n">
        <v>450000</v>
      </c>
      <c r="C5" s="5" t="n">
        <v>900000</v>
      </c>
      <c r="D5" s="5" t="n">
        <v>1800000</v>
      </c>
      <c r="E5" s="6" t="n">
        <f aca="false">C5/C21</f>
        <v>0.125610607117934</v>
      </c>
      <c r="F5" s="7" t="s">
        <v>9</v>
      </c>
    </row>
    <row r="6" customFormat="false" ht="15" hidden="false" customHeight="false" outlineLevel="0" collapsed="false">
      <c r="A6" s="8" t="s">
        <v>10</v>
      </c>
      <c r="B6" s="9" t="n">
        <v>20000</v>
      </c>
      <c r="C6" s="9" t="n">
        <v>45000</v>
      </c>
      <c r="D6" s="9" t="n">
        <v>90000</v>
      </c>
      <c r="E6" s="10" t="n">
        <f aca="false">C6/C21</f>
        <v>0.00628053035589672</v>
      </c>
      <c r="F6" s="11" t="s">
        <v>11</v>
      </c>
    </row>
    <row r="7" customFormat="false" ht="15" hidden="false" customHeight="false" outlineLevel="0" collapsed="false">
      <c r="A7" s="4" t="s">
        <v>12</v>
      </c>
      <c r="B7" s="5" t="n">
        <v>650000</v>
      </c>
      <c r="C7" s="5" t="n">
        <v>1050000</v>
      </c>
      <c r="D7" s="5" t="n">
        <v>1700000</v>
      </c>
      <c r="E7" s="6" t="n">
        <f aca="false">C7/C21</f>
        <v>0.146545708304257</v>
      </c>
      <c r="F7" s="7" t="s">
        <v>13</v>
      </c>
    </row>
    <row r="8" customFormat="false" ht="23.85" hidden="false" customHeight="false" outlineLevel="0" collapsed="false">
      <c r="A8" s="8" t="s">
        <v>14</v>
      </c>
      <c r="B8" s="9" t="n">
        <v>250000</v>
      </c>
      <c r="C8" s="9" t="n">
        <v>500000</v>
      </c>
      <c r="D8" s="9" t="n">
        <v>1100000</v>
      </c>
      <c r="E8" s="10" t="n">
        <f aca="false">C8/C21</f>
        <v>0.0697836706210747</v>
      </c>
      <c r="F8" s="11" t="s">
        <v>15</v>
      </c>
    </row>
    <row r="9" customFormat="false" ht="15" hidden="false" customHeight="false" outlineLevel="0" collapsed="false">
      <c r="A9" s="4" t="s">
        <v>16</v>
      </c>
      <c r="B9" s="5" t="n">
        <v>60000</v>
      </c>
      <c r="C9" s="5" t="n">
        <v>110000</v>
      </c>
      <c r="D9" s="5" t="n">
        <v>220000</v>
      </c>
      <c r="E9" s="6" t="n">
        <f aca="false">C9/C21</f>
        <v>0.0153524075366364</v>
      </c>
      <c r="F9" s="7" t="s">
        <v>17</v>
      </c>
    </row>
    <row r="10" customFormat="false" ht="23.85" hidden="false" customHeight="false" outlineLevel="0" collapsed="false">
      <c r="A10" s="8" t="s">
        <v>18</v>
      </c>
      <c r="B10" s="9" t="n">
        <v>180000</v>
      </c>
      <c r="C10" s="9" t="n">
        <v>320000</v>
      </c>
      <c r="D10" s="9" t="n">
        <v>520000</v>
      </c>
      <c r="E10" s="10" t="n">
        <f aca="false">C10/C21</f>
        <v>0.0446615491974878</v>
      </c>
      <c r="F10" s="11" t="s">
        <v>19</v>
      </c>
    </row>
    <row r="11" customFormat="false" ht="15" hidden="false" customHeight="false" outlineLevel="0" collapsed="false">
      <c r="A11" s="4" t="s">
        <v>20</v>
      </c>
      <c r="B11" s="5" t="n">
        <v>280000</v>
      </c>
      <c r="C11" s="5" t="n">
        <v>450000</v>
      </c>
      <c r="D11" s="5" t="n">
        <v>750000</v>
      </c>
      <c r="E11" s="6" t="n">
        <f aca="false">C11/C21</f>
        <v>0.0628053035589672</v>
      </c>
      <c r="F11" s="7" t="s">
        <v>21</v>
      </c>
    </row>
    <row r="12" customFormat="false" ht="23.85" hidden="false" customHeight="false" outlineLevel="0" collapsed="false">
      <c r="A12" s="8" t="s">
        <v>22</v>
      </c>
      <c r="B12" s="9" t="n">
        <v>1100000</v>
      </c>
      <c r="C12" s="9" t="n">
        <v>1650000</v>
      </c>
      <c r="D12" s="9" t="n">
        <v>2500000</v>
      </c>
      <c r="E12" s="10" t="n">
        <f aca="false">C12/C21</f>
        <v>0.230286113049546</v>
      </c>
      <c r="F12" s="11" t="s">
        <v>23</v>
      </c>
    </row>
    <row r="13" customFormat="false" ht="15" hidden="false" customHeight="false" outlineLevel="0" collapsed="false">
      <c r="A13" s="4" t="s">
        <v>24</v>
      </c>
      <c r="B13" s="5" t="n">
        <v>85000</v>
      </c>
      <c r="C13" s="5" t="n">
        <v>140000</v>
      </c>
      <c r="D13" s="5" t="n">
        <v>250000</v>
      </c>
      <c r="E13" s="6" t="n">
        <f aca="false">C13/C21</f>
        <v>0.0195394277739009</v>
      </c>
      <c r="F13" s="7" t="s">
        <v>25</v>
      </c>
    </row>
    <row r="14" customFormat="false" ht="15" hidden="false" customHeight="false" outlineLevel="0" collapsed="false">
      <c r="A14" s="8" t="s">
        <v>26</v>
      </c>
      <c r="B14" s="9" t="n">
        <v>120000</v>
      </c>
      <c r="C14" s="9" t="n">
        <v>210000</v>
      </c>
      <c r="D14" s="9" t="n">
        <v>360000</v>
      </c>
      <c r="E14" s="10" t="n">
        <f aca="false">C14/C21</f>
        <v>0.0293091416608514</v>
      </c>
      <c r="F14" s="11" t="s">
        <v>27</v>
      </c>
    </row>
    <row r="15" customFormat="false" ht="15" hidden="false" customHeight="false" outlineLevel="0" collapsed="false">
      <c r="A15" s="4" t="s">
        <v>28</v>
      </c>
      <c r="B15" s="5" t="n">
        <v>220000</v>
      </c>
      <c r="C15" s="5" t="n">
        <v>380000</v>
      </c>
      <c r="D15" s="5" t="n">
        <v>650000</v>
      </c>
      <c r="E15" s="6" t="n">
        <f aca="false">C15/C21</f>
        <v>0.0530355896720168</v>
      </c>
      <c r="F15" s="7" t="s">
        <v>29</v>
      </c>
    </row>
    <row r="16" customFormat="false" ht="23.85" hidden="false" customHeight="false" outlineLevel="0" collapsed="false">
      <c r="A16" s="8" t="s">
        <v>30</v>
      </c>
      <c r="B16" s="9" t="n">
        <v>180000</v>
      </c>
      <c r="C16" s="9" t="n">
        <v>320000</v>
      </c>
      <c r="D16" s="9" t="n">
        <v>520000</v>
      </c>
      <c r="E16" s="10" t="n">
        <f aca="false">C16/C21</f>
        <v>0.0446615491974878</v>
      </c>
      <c r="F16" s="11" t="s">
        <v>31</v>
      </c>
    </row>
    <row r="17" customFormat="false" ht="15" hidden="false" customHeight="false" outlineLevel="0" collapsed="false">
      <c r="A17" s="4" t="s">
        <v>32</v>
      </c>
      <c r="B17" s="5" t="n">
        <v>50000</v>
      </c>
      <c r="C17" s="5" t="n">
        <v>120000</v>
      </c>
      <c r="D17" s="5" t="n">
        <v>250000</v>
      </c>
      <c r="E17" s="6" t="n">
        <f aca="false">C17/C21</f>
        <v>0.0167480809490579</v>
      </c>
      <c r="F17" s="7" t="s">
        <v>33</v>
      </c>
    </row>
    <row r="18" customFormat="false" ht="15" hidden="false" customHeight="false" outlineLevel="0" collapsed="false">
      <c r="A18" s="8" t="s">
        <v>34</v>
      </c>
      <c r="B18" s="9" t="n">
        <v>160000</v>
      </c>
      <c r="C18" s="9" t="n">
        <v>320000</v>
      </c>
      <c r="D18" s="9" t="n">
        <v>600000</v>
      </c>
      <c r="E18" s="10" t="n">
        <f aca="false">C18/C21</f>
        <v>0.0446615491974878</v>
      </c>
      <c r="F18" s="11" t="s">
        <v>35</v>
      </c>
    </row>
    <row r="19" customFormat="false" ht="15" hidden="false" customHeight="false" outlineLevel="0" collapsed="false">
      <c r="A19" s="4" t="s">
        <v>36</v>
      </c>
      <c r="B19" s="5" t="n">
        <v>250000</v>
      </c>
      <c r="C19" s="5" t="n">
        <v>450000</v>
      </c>
      <c r="D19" s="5" t="n">
        <v>850000</v>
      </c>
      <c r="E19" s="6" t="n">
        <f aca="false">C19/C21</f>
        <v>0.0628053035589672</v>
      </c>
      <c r="F19" s="7" t="s">
        <v>37</v>
      </c>
    </row>
    <row r="20" customFormat="false" ht="15" hidden="false" customHeight="false" outlineLevel="0" collapsed="false">
      <c r="A20" s="8" t="s">
        <v>38</v>
      </c>
      <c r="B20" s="9" t="n">
        <v>125000</v>
      </c>
      <c r="C20" s="9" t="n">
        <v>200000</v>
      </c>
      <c r="D20" s="9" t="n">
        <v>350000</v>
      </c>
      <c r="E20" s="10" t="n">
        <f aca="false">C20/C21</f>
        <v>0.0279134682484299</v>
      </c>
      <c r="F20" s="11" t="s">
        <v>39</v>
      </c>
    </row>
    <row r="21" customFormat="false" ht="15" hidden="false" customHeight="false" outlineLevel="0" collapsed="false">
      <c r="A21" s="12" t="s">
        <v>40</v>
      </c>
      <c r="B21" s="13" t="n">
        <f aca="false">SUM(B5:B20)</f>
        <v>4180000</v>
      </c>
      <c r="C21" s="13" t="n">
        <f aca="false">SUM(C5:C20)</f>
        <v>7165000</v>
      </c>
      <c r="D21" s="13" t="n">
        <f aca="false">SUM(D5:D20)</f>
        <v>12510000</v>
      </c>
      <c r="E21" s="14" t="n">
        <v>1</v>
      </c>
      <c r="F21" s="15" t="s">
        <v>41</v>
      </c>
    </row>
    <row r="23" customFormat="false" ht="17.35" hidden="false" customHeight="true" outlineLevel="0" collapsed="false">
      <c r="A23" s="1" t="s">
        <v>42</v>
      </c>
      <c r="B23" s="1"/>
      <c r="C23" s="1"/>
      <c r="D23" s="1"/>
      <c r="E23" s="1"/>
      <c r="F23" s="1"/>
    </row>
    <row r="24" customFormat="false" ht="15" hidden="false" customHeight="false" outlineLevel="0" collapsed="false">
      <c r="A24" s="3" t="s">
        <v>43</v>
      </c>
      <c r="B24" s="3" t="s">
        <v>3</v>
      </c>
      <c r="C24" s="3" t="s">
        <v>4</v>
      </c>
      <c r="D24" s="3" t="s">
        <v>5</v>
      </c>
      <c r="E24" s="3"/>
      <c r="F24" s="3" t="s">
        <v>44</v>
      </c>
    </row>
    <row r="25" customFormat="false" ht="15" hidden="false" customHeight="false" outlineLevel="0" collapsed="false">
      <c r="A25" s="4" t="s">
        <v>45</v>
      </c>
      <c r="B25" s="16" t="n">
        <f aca="false">B21*2</f>
        <v>8360000</v>
      </c>
      <c r="C25" s="16" t="n">
        <f aca="false">C21*2</f>
        <v>14330000</v>
      </c>
      <c r="D25" s="16" t="n">
        <f aca="false">D21*2</f>
        <v>25020000</v>
      </c>
      <c r="E25" s="7"/>
      <c r="F25" s="7" t="s">
        <v>46</v>
      </c>
    </row>
    <row r="26" customFormat="false" ht="15" hidden="false" customHeight="false" outlineLevel="0" collapsed="false">
      <c r="A26" s="8" t="s">
        <v>47</v>
      </c>
      <c r="B26" s="17" t="n">
        <f aca="false">B21*3</f>
        <v>12540000</v>
      </c>
      <c r="C26" s="17" t="n">
        <f aca="false">C21*3</f>
        <v>21495000</v>
      </c>
      <c r="D26" s="17" t="n">
        <f aca="false">D21*3</f>
        <v>37530000</v>
      </c>
      <c r="E26" s="11"/>
      <c r="F26" s="11" t="s">
        <v>48</v>
      </c>
    </row>
    <row r="28" customFormat="false" ht="17.35" hidden="false" customHeight="true" outlineLevel="0" collapsed="false">
      <c r="A28" s="1" t="s">
        <v>49</v>
      </c>
      <c r="B28" s="1"/>
      <c r="C28" s="1"/>
      <c r="D28" s="1"/>
      <c r="E28" s="1"/>
      <c r="F28" s="1"/>
    </row>
    <row r="29" customFormat="false" ht="15" hidden="false" customHeight="false" outlineLevel="0" collapsed="false">
      <c r="A29" s="3" t="s">
        <v>50</v>
      </c>
      <c r="B29" s="3" t="s">
        <v>51</v>
      </c>
      <c r="C29" s="3" t="s">
        <v>52</v>
      </c>
      <c r="D29" s="3"/>
      <c r="E29" s="3"/>
      <c r="F29" s="3"/>
    </row>
    <row r="30" customFormat="false" ht="23.85" hidden="false" customHeight="false" outlineLevel="0" collapsed="false">
      <c r="A30" s="4" t="s">
        <v>53</v>
      </c>
      <c r="B30" s="16" t="n">
        <v>75000</v>
      </c>
      <c r="C30" s="7" t="s">
        <v>54</v>
      </c>
      <c r="D30" s="7"/>
      <c r="E30" s="7"/>
      <c r="F30" s="7"/>
    </row>
    <row r="31" customFormat="false" ht="23.85" hidden="false" customHeight="false" outlineLevel="0" collapsed="false">
      <c r="A31" s="8" t="s">
        <v>55</v>
      </c>
      <c r="B31" s="17" t="n">
        <v>40000</v>
      </c>
      <c r="C31" s="11" t="s">
        <v>56</v>
      </c>
      <c r="D31" s="11"/>
      <c r="E31" s="11"/>
      <c r="F31" s="11"/>
    </row>
    <row r="32" customFormat="false" ht="15" hidden="false" customHeight="false" outlineLevel="0" collapsed="false">
      <c r="A32" s="4" t="s">
        <v>57</v>
      </c>
      <c r="B32" s="16" t="n">
        <v>30000</v>
      </c>
      <c r="C32" s="7" t="s">
        <v>58</v>
      </c>
      <c r="D32" s="7"/>
      <c r="E32" s="7"/>
      <c r="F32" s="7"/>
    </row>
    <row r="33" customFormat="false" ht="23.85" hidden="false" customHeight="false" outlineLevel="0" collapsed="false">
      <c r="A33" s="8" t="s">
        <v>59</v>
      </c>
      <c r="B33" s="17" t="n">
        <v>150000</v>
      </c>
      <c r="C33" s="11" t="s">
        <v>60</v>
      </c>
      <c r="D33" s="11"/>
      <c r="E33" s="11"/>
      <c r="F33" s="11"/>
    </row>
    <row r="34" customFormat="false" ht="15" hidden="false" customHeight="false" outlineLevel="0" collapsed="false">
      <c r="A34" s="12" t="s">
        <v>61</v>
      </c>
      <c r="B34" s="13" t="n">
        <f aca="false">SUM(B30:B33)</f>
        <v>295000</v>
      </c>
      <c r="C34" s="15"/>
      <c r="D34" s="15"/>
      <c r="E34" s="15"/>
      <c r="F34" s="15"/>
    </row>
  </sheetData>
  <mergeCells count="7">
    <mergeCell ref="A1:F1"/>
    <mergeCell ref="A23:F23"/>
    <mergeCell ref="A28:F28"/>
    <mergeCell ref="C30:F30"/>
    <mergeCell ref="C31:F31"/>
    <mergeCell ref="C32:F32"/>
    <mergeCell ref="C33:F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E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4" min="2" style="0" width="18"/>
    <col collapsed="false" customWidth="true" hidden="false" outlineLevel="0" max="5" min="5" style="0" width="30"/>
  </cols>
  <sheetData>
    <row r="1" customFormat="false" ht="17.35" hidden="false" customHeight="true" outlineLevel="0" collapsed="false">
      <c r="A1" s="1" t="s">
        <v>62</v>
      </c>
      <c r="B1" s="1"/>
      <c r="C1" s="1"/>
      <c r="D1" s="1"/>
      <c r="E1" s="1"/>
    </row>
    <row r="2" customFormat="false" ht="15" hidden="false" customHeight="false" outlineLevel="0" collapsed="false">
      <c r="A2" s="2" t="s">
        <v>63</v>
      </c>
    </row>
    <row r="4" customFormat="false" ht="15" hidden="false" customHeight="false" outlineLevel="0" collapsed="false">
      <c r="A4" s="3" t="s">
        <v>64</v>
      </c>
      <c r="B4" s="3" t="s">
        <v>65</v>
      </c>
      <c r="C4" s="3" t="s">
        <v>66</v>
      </c>
      <c r="D4" s="3" t="s">
        <v>67</v>
      </c>
      <c r="E4" s="3" t="s">
        <v>44</v>
      </c>
    </row>
    <row r="5" customFormat="false" ht="15" hidden="false" customHeight="false" outlineLevel="0" collapsed="false">
      <c r="A5" s="18" t="s">
        <v>68</v>
      </c>
      <c r="B5" s="19"/>
      <c r="C5" s="19"/>
      <c r="D5" s="19"/>
      <c r="E5" s="19"/>
    </row>
    <row r="6" customFormat="false" ht="15" hidden="false" customHeight="false" outlineLevel="0" collapsed="false">
      <c r="A6" s="4" t="s">
        <v>69</v>
      </c>
      <c r="B6" s="20" t="n">
        <v>55000</v>
      </c>
      <c r="C6" s="20" t="n">
        <v>90000</v>
      </c>
      <c r="D6" s="20" t="n">
        <v>130000</v>
      </c>
      <c r="E6" s="7" t="s">
        <v>70</v>
      </c>
    </row>
    <row r="7" customFormat="false" ht="15" hidden="false" customHeight="false" outlineLevel="0" collapsed="false">
      <c r="A7" s="8" t="s">
        <v>71</v>
      </c>
      <c r="B7" s="21" t="n">
        <v>13</v>
      </c>
      <c r="C7" s="21" t="n">
        <v>14.5</v>
      </c>
      <c r="D7" s="21" t="n">
        <v>15.5</v>
      </c>
      <c r="E7" s="11" t="s">
        <v>72</v>
      </c>
    </row>
    <row r="8" customFormat="false" ht="15" hidden="false" customHeight="false" outlineLevel="0" collapsed="false">
      <c r="A8" s="4" t="s">
        <v>73</v>
      </c>
      <c r="B8" s="16" t="n">
        <f aca="false">B6*B7</f>
        <v>715000</v>
      </c>
      <c r="C8" s="16" t="n">
        <f aca="false">C6*C7</f>
        <v>1305000</v>
      </c>
      <c r="D8" s="16" t="n">
        <f aca="false">D6*D7</f>
        <v>2015000</v>
      </c>
      <c r="E8" s="7" t="s">
        <v>74</v>
      </c>
    </row>
    <row r="9" customFormat="false" ht="15" hidden="false" customHeight="false" outlineLevel="0" collapsed="false">
      <c r="A9" s="8" t="s">
        <v>75</v>
      </c>
      <c r="B9" s="17" t="n">
        <v>25000</v>
      </c>
      <c r="C9" s="17" t="n">
        <v>60000</v>
      </c>
      <c r="D9" s="17" t="n">
        <v>120000</v>
      </c>
      <c r="E9" s="11" t="s">
        <v>76</v>
      </c>
    </row>
    <row r="10" customFormat="false" ht="15" hidden="false" customHeight="false" outlineLevel="0" collapsed="false">
      <c r="A10" s="12" t="s">
        <v>77</v>
      </c>
      <c r="B10" s="13" t="n">
        <f aca="false">B8+B9</f>
        <v>740000</v>
      </c>
      <c r="C10" s="13" t="n">
        <f aca="false">C8+C9</f>
        <v>1365000</v>
      </c>
      <c r="D10" s="13" t="n">
        <f aca="false">D8+D9</f>
        <v>2135000</v>
      </c>
      <c r="E10" s="15"/>
    </row>
    <row r="12" customFormat="false" ht="15" hidden="false" customHeight="false" outlineLevel="0" collapsed="false">
      <c r="A12" s="18" t="s">
        <v>78</v>
      </c>
      <c r="B12" s="19"/>
      <c r="C12" s="19"/>
      <c r="D12" s="19"/>
      <c r="E12" s="19"/>
    </row>
    <row r="13" customFormat="false" ht="15" hidden="false" customHeight="false" outlineLevel="0" collapsed="false">
      <c r="A13" s="4" t="s">
        <v>79</v>
      </c>
      <c r="B13" s="16" t="n">
        <v>260000</v>
      </c>
      <c r="C13" s="16" t="n">
        <v>320000</v>
      </c>
      <c r="D13" s="16" t="n">
        <v>420000</v>
      </c>
      <c r="E13" s="7" t="s">
        <v>80</v>
      </c>
    </row>
    <row r="14" customFormat="false" ht="15" hidden="false" customHeight="false" outlineLevel="0" collapsed="false">
      <c r="A14" s="8" t="s">
        <v>81</v>
      </c>
      <c r="B14" s="17" t="n">
        <v>85000</v>
      </c>
      <c r="C14" s="17" t="n">
        <v>118000</v>
      </c>
      <c r="D14" s="17" t="n">
        <v>170000</v>
      </c>
      <c r="E14" s="11" t="s">
        <v>82</v>
      </c>
    </row>
    <row r="15" customFormat="false" ht="15" hidden="false" customHeight="false" outlineLevel="0" collapsed="false">
      <c r="A15" s="4" t="s">
        <v>83</v>
      </c>
      <c r="B15" s="16" t="n">
        <v>75000</v>
      </c>
      <c r="C15" s="16" t="n">
        <v>114000</v>
      </c>
      <c r="D15" s="16" t="n">
        <v>165000</v>
      </c>
      <c r="E15" s="7" t="s">
        <v>84</v>
      </c>
    </row>
    <row r="16" customFormat="false" ht="15" hidden="false" customHeight="false" outlineLevel="0" collapsed="false">
      <c r="A16" s="8" t="s">
        <v>85</v>
      </c>
      <c r="B16" s="17" t="n">
        <f aca="false">B10*0.06</f>
        <v>44400</v>
      </c>
      <c r="C16" s="17" t="n">
        <f aca="false">C10*0.07</f>
        <v>95550</v>
      </c>
      <c r="D16" s="17" t="n">
        <f aca="false">D10*0.08</f>
        <v>170800</v>
      </c>
      <c r="E16" s="11" t="s">
        <v>86</v>
      </c>
    </row>
    <row r="17" customFormat="false" ht="15" hidden="false" customHeight="false" outlineLevel="0" collapsed="false">
      <c r="A17" s="4" t="s">
        <v>87</v>
      </c>
      <c r="B17" s="16" t="n">
        <v>55000</v>
      </c>
      <c r="C17" s="16" t="n">
        <v>80000</v>
      </c>
      <c r="D17" s="16" t="n">
        <v>120000</v>
      </c>
      <c r="E17" s="7" t="s">
        <v>88</v>
      </c>
    </row>
    <row r="18" customFormat="false" ht="15" hidden="false" customHeight="false" outlineLevel="0" collapsed="false">
      <c r="A18" s="8" t="s">
        <v>89</v>
      </c>
      <c r="B18" s="17" t="n">
        <v>95000</v>
      </c>
      <c r="C18" s="17" t="n">
        <v>145000</v>
      </c>
      <c r="D18" s="17" t="n">
        <v>220000</v>
      </c>
      <c r="E18" s="11" t="s">
        <v>90</v>
      </c>
    </row>
    <row r="19" customFormat="false" ht="15" hidden="false" customHeight="false" outlineLevel="0" collapsed="false">
      <c r="A19" s="12" t="s">
        <v>91</v>
      </c>
      <c r="B19" s="13" t="n">
        <f aca="false">SUM(B13:B18)</f>
        <v>614400</v>
      </c>
      <c r="C19" s="13" t="n">
        <f aca="false">SUM(C13:C18)</f>
        <v>872550</v>
      </c>
      <c r="D19" s="13" t="n">
        <f aca="false">SUM(D13:D18)</f>
        <v>1265800</v>
      </c>
      <c r="E19" s="15"/>
    </row>
    <row r="21" customFormat="false" ht="15" hidden="false" customHeight="false" outlineLevel="0" collapsed="false">
      <c r="A21" s="12" t="s">
        <v>92</v>
      </c>
      <c r="B21" s="13" t="n">
        <f aca="false">B10-B19</f>
        <v>125600</v>
      </c>
      <c r="C21" s="13" t="n">
        <f aca="false">C10-C19</f>
        <v>492450</v>
      </c>
      <c r="D21" s="13" t="n">
        <f aca="false">D10-D19</f>
        <v>869200</v>
      </c>
      <c r="E21" s="15"/>
    </row>
    <row r="22" customFormat="false" ht="15" hidden="false" customHeight="false" outlineLevel="0" collapsed="false">
      <c r="A22" s="4" t="s">
        <v>93</v>
      </c>
      <c r="B22" s="6" t="n">
        <f aca="false">B21/B10</f>
        <v>0.16972972972973</v>
      </c>
      <c r="C22" s="6" t="n">
        <f aca="false">C21/C10</f>
        <v>0.360769230769231</v>
      </c>
      <c r="D22" s="6" t="n">
        <f aca="false">D21/D10</f>
        <v>0.40711943793911</v>
      </c>
      <c r="E22" s="7"/>
    </row>
    <row r="25" customFormat="false" ht="17.35" hidden="false" customHeight="true" outlineLevel="0" collapsed="false">
      <c r="A25" s="1" t="s">
        <v>94</v>
      </c>
      <c r="B25" s="1"/>
      <c r="C25" s="1"/>
      <c r="D25" s="1"/>
      <c r="E25" s="1"/>
    </row>
    <row r="26" customFormat="false" ht="15" hidden="false" customHeight="false" outlineLevel="0" collapsed="false">
      <c r="A26" s="3" t="s">
        <v>95</v>
      </c>
      <c r="B26" s="3" t="s">
        <v>96</v>
      </c>
      <c r="C26" s="3" t="s">
        <v>97</v>
      </c>
      <c r="D26" s="3" t="s">
        <v>93</v>
      </c>
      <c r="E26" s="3" t="s">
        <v>44</v>
      </c>
    </row>
    <row r="27" customFormat="false" ht="15" hidden="false" customHeight="false" outlineLevel="0" collapsed="false">
      <c r="A27" s="4" t="s">
        <v>98</v>
      </c>
      <c r="B27" s="16" t="n">
        <f aca="false">C10*2</f>
        <v>2730000</v>
      </c>
      <c r="C27" s="16" t="n">
        <f aca="false">C21*2</f>
        <v>984900</v>
      </c>
      <c r="D27" s="6" t="n">
        <f aca="false">C27/B27</f>
        <v>0.360769230769231</v>
      </c>
      <c r="E27" s="7" t="s">
        <v>99</v>
      </c>
    </row>
    <row r="28" customFormat="false" ht="15" hidden="false" customHeight="false" outlineLevel="0" collapsed="false">
      <c r="A28" s="8" t="s">
        <v>100</v>
      </c>
      <c r="B28" s="17" t="n">
        <f aca="false">C10*3</f>
        <v>4095000</v>
      </c>
      <c r="C28" s="17" t="n">
        <f aca="false">C21*3</f>
        <v>1477350</v>
      </c>
      <c r="D28" s="10" t="n">
        <f aca="false">C28/B28</f>
        <v>0.360769230769231</v>
      </c>
      <c r="E28" s="11" t="s">
        <v>48</v>
      </c>
    </row>
    <row r="31" customFormat="false" ht="17.35" hidden="false" customHeight="true" outlineLevel="0" collapsed="false">
      <c r="A31" s="1" t="s">
        <v>101</v>
      </c>
      <c r="B31" s="1"/>
      <c r="C31" s="1"/>
      <c r="D31" s="1"/>
      <c r="E31" s="1"/>
    </row>
    <row r="32" customFormat="false" ht="15" hidden="false" customHeight="false" outlineLevel="0" collapsed="false">
      <c r="A32" s="3" t="s">
        <v>64</v>
      </c>
      <c r="B32" s="3" t="s">
        <v>65</v>
      </c>
      <c r="C32" s="3" t="s">
        <v>66</v>
      </c>
      <c r="D32" s="3" t="s">
        <v>67</v>
      </c>
      <c r="E32" s="3"/>
    </row>
    <row r="33" customFormat="false" ht="15" hidden="false" customHeight="false" outlineLevel="0" collapsed="false">
      <c r="A33" s="4" t="s">
        <v>102</v>
      </c>
      <c r="B33" s="16" t="n">
        <f aca="false">B19</f>
        <v>614400</v>
      </c>
      <c r="C33" s="16" t="n">
        <f aca="false">C19</f>
        <v>872550</v>
      </c>
      <c r="D33" s="16" t="n">
        <f aca="false">D19</f>
        <v>1265800</v>
      </c>
      <c r="E33" s="7"/>
    </row>
    <row r="34" customFormat="false" ht="15" hidden="false" customHeight="false" outlineLevel="0" collapsed="false">
      <c r="A34" s="8" t="s">
        <v>103</v>
      </c>
      <c r="B34" s="21" t="n">
        <f aca="false">B7</f>
        <v>13</v>
      </c>
      <c r="C34" s="21" t="n">
        <f aca="false">C7</f>
        <v>14.5</v>
      </c>
      <c r="D34" s="21" t="n">
        <f aca="false">D7</f>
        <v>15.5</v>
      </c>
      <c r="E34" s="11"/>
    </row>
    <row r="35" customFormat="false" ht="15" hidden="false" customHeight="false" outlineLevel="0" collapsed="false">
      <c r="A35" s="12" t="s">
        <v>104</v>
      </c>
      <c r="B35" s="22" t="n">
        <f aca="false">ROUND(B33/B34,0)</f>
        <v>47262</v>
      </c>
      <c r="C35" s="22" t="n">
        <f aca="false">ROUND(C33/C34,0)</f>
        <v>60176</v>
      </c>
      <c r="D35" s="22" t="n">
        <f aca="false">ROUND(D33/D34,0)</f>
        <v>81665</v>
      </c>
      <c r="E35" s="15"/>
    </row>
    <row r="36" customFormat="false" ht="15" hidden="false" customHeight="false" outlineLevel="0" collapsed="false">
      <c r="A36" s="4" t="s">
        <v>105</v>
      </c>
      <c r="B36" s="20" t="n">
        <f aca="false">ROUND(B35/360,0)</f>
        <v>131</v>
      </c>
      <c r="C36" s="20" t="n">
        <f aca="false">ROUND(C35/360,0)</f>
        <v>167</v>
      </c>
      <c r="D36" s="20" t="n">
        <f aca="false">ROUND(D35/360,0)</f>
        <v>227</v>
      </c>
      <c r="E36" s="7"/>
    </row>
    <row r="37" customFormat="false" ht="15" hidden="false" customHeight="false" outlineLevel="0" collapsed="false">
      <c r="A37" s="8" t="s">
        <v>106</v>
      </c>
      <c r="B37" s="10" t="n">
        <f aca="false">B35/B6</f>
        <v>0.859309090909091</v>
      </c>
      <c r="C37" s="10" t="n">
        <f aca="false">C35/C6</f>
        <v>0.668622222222222</v>
      </c>
      <c r="D37" s="10" t="n">
        <f aca="false">D35/D6</f>
        <v>0.628192307692308</v>
      </c>
      <c r="E37" s="11"/>
    </row>
  </sheetData>
  <mergeCells count="3">
    <mergeCell ref="A1:E1"/>
    <mergeCell ref="A25:E25"/>
    <mergeCell ref="A31:E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8A745"/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4" min="2" style="0" width="18"/>
    <col collapsed="false" customWidth="true" hidden="false" outlineLevel="0" max="5" min="5" style="0" width="30"/>
  </cols>
  <sheetData>
    <row r="1" customFormat="false" ht="17.35" hidden="false" customHeight="true" outlineLevel="0" collapsed="false">
      <c r="A1" s="1" t="s">
        <v>107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108</v>
      </c>
    </row>
    <row r="4" customFormat="false" ht="15" hidden="false" customHeight="false" outlineLevel="0" collapsed="false">
      <c r="A4" s="18" t="s">
        <v>109</v>
      </c>
      <c r="B4" s="19"/>
      <c r="C4" s="19"/>
      <c r="D4" s="19"/>
      <c r="E4" s="19"/>
    </row>
    <row r="5" customFormat="false" ht="15" hidden="false" customHeight="false" outlineLevel="0" collapsed="false">
      <c r="A5" s="4" t="s">
        <v>110</v>
      </c>
      <c r="B5" s="23" t="n">
        <v>4250000</v>
      </c>
      <c r="C5" s="7"/>
      <c r="D5" s="7"/>
      <c r="E5" s="7" t="s">
        <v>111</v>
      </c>
    </row>
    <row r="6" customFormat="false" ht="15" hidden="false" customHeight="false" outlineLevel="0" collapsed="false">
      <c r="A6" s="8" t="s">
        <v>112</v>
      </c>
      <c r="B6" s="23" t="n">
        <v>500000</v>
      </c>
      <c r="C6" s="11"/>
      <c r="D6" s="11"/>
      <c r="E6" s="11" t="s">
        <v>113</v>
      </c>
    </row>
    <row r="7" customFormat="false" ht="15" hidden="false" customHeight="false" outlineLevel="0" collapsed="false">
      <c r="A7" s="4" t="s">
        <v>114</v>
      </c>
      <c r="B7" s="24" t="n">
        <v>0.75</v>
      </c>
      <c r="C7" s="7"/>
      <c r="D7" s="7"/>
      <c r="E7" s="7" t="s">
        <v>115</v>
      </c>
    </row>
    <row r="8" customFormat="false" ht="15" hidden="false" customHeight="false" outlineLevel="0" collapsed="false">
      <c r="A8" s="8" t="s">
        <v>116</v>
      </c>
      <c r="B8" s="24" t="n">
        <v>0.21</v>
      </c>
      <c r="C8" s="11"/>
      <c r="D8" s="11"/>
      <c r="E8" s="11" t="s">
        <v>117</v>
      </c>
    </row>
    <row r="9" customFormat="false" ht="15" hidden="false" customHeight="false" outlineLevel="0" collapsed="false">
      <c r="A9" s="4" t="s">
        <v>118</v>
      </c>
      <c r="B9" s="24" t="n">
        <v>0.37</v>
      </c>
      <c r="C9" s="7"/>
      <c r="D9" s="7"/>
      <c r="E9" s="7" t="s">
        <v>119</v>
      </c>
    </row>
    <row r="10" customFormat="false" ht="15" hidden="false" customHeight="false" outlineLevel="0" collapsed="false">
      <c r="A10" s="8" t="s">
        <v>120</v>
      </c>
      <c r="B10" s="24" t="n">
        <v>0.205</v>
      </c>
      <c r="C10" s="11"/>
      <c r="D10" s="11"/>
      <c r="E10" s="11" t="s">
        <v>121</v>
      </c>
    </row>
    <row r="11" customFormat="false" ht="15" hidden="false" customHeight="false" outlineLevel="0" collapsed="false">
      <c r="A11" s="4" t="s">
        <v>122</v>
      </c>
      <c r="B11" s="24" t="n">
        <v>0.04</v>
      </c>
      <c r="C11" s="7"/>
      <c r="D11" s="7"/>
      <c r="E11" s="7" t="s">
        <v>123</v>
      </c>
    </row>
    <row r="12" customFormat="false" ht="15" hidden="false" customHeight="false" outlineLevel="0" collapsed="false">
      <c r="A12" s="8" t="s">
        <v>124</v>
      </c>
      <c r="B12" s="25" t="n">
        <v>2</v>
      </c>
      <c r="C12" s="11"/>
      <c r="D12" s="11"/>
      <c r="E12" s="11" t="s">
        <v>125</v>
      </c>
    </row>
    <row r="14" customFormat="false" ht="17.35" hidden="false" customHeight="true" outlineLevel="0" collapsed="false">
      <c r="A14" s="1" t="s">
        <v>126</v>
      </c>
      <c r="B14" s="1"/>
      <c r="C14" s="1"/>
      <c r="D14" s="1"/>
      <c r="E14" s="1"/>
    </row>
    <row r="15" customFormat="false" ht="15" hidden="false" customHeight="false" outlineLevel="0" collapsed="false">
      <c r="A15" s="3" t="s">
        <v>127</v>
      </c>
      <c r="B15" s="3" t="s">
        <v>128</v>
      </c>
      <c r="C15" s="3" t="s">
        <v>129</v>
      </c>
      <c r="D15" s="3" t="s">
        <v>130</v>
      </c>
      <c r="E15" s="3" t="s">
        <v>44</v>
      </c>
    </row>
    <row r="16" customFormat="false" ht="15" hidden="false" customHeight="false" outlineLevel="0" collapsed="false">
      <c r="A16" s="4" t="s">
        <v>131</v>
      </c>
      <c r="B16" s="16" t="n">
        <f aca="false">B5-B6</f>
        <v>3750000</v>
      </c>
      <c r="C16" s="16" t="n">
        <f aca="false">B16*2</f>
        <v>7500000</v>
      </c>
      <c r="D16" s="16" t="n">
        <f aca="false">B16*3</f>
        <v>11250000</v>
      </c>
      <c r="E16" s="7" t="s">
        <v>132</v>
      </c>
    </row>
    <row r="17" customFormat="false" ht="15" hidden="false" customHeight="false" outlineLevel="0" collapsed="false">
      <c r="A17" s="8" t="s">
        <v>133</v>
      </c>
      <c r="B17" s="17" t="n">
        <f aca="false">B16*B7</f>
        <v>2812500</v>
      </c>
      <c r="C17" s="17" t="n">
        <f aca="false">B17*2</f>
        <v>5625000</v>
      </c>
      <c r="D17" s="17" t="n">
        <f aca="false">B17*3</f>
        <v>8437500</v>
      </c>
      <c r="E17" s="11" t="s">
        <v>134</v>
      </c>
    </row>
    <row r="18" customFormat="false" ht="15" hidden="false" customHeight="false" outlineLevel="0" collapsed="false">
      <c r="A18" s="12" t="s">
        <v>135</v>
      </c>
      <c r="B18" s="13" t="n">
        <f aca="false">B17</f>
        <v>2812500</v>
      </c>
      <c r="C18" s="13" t="n">
        <f aca="false">C17</f>
        <v>5625000</v>
      </c>
      <c r="D18" s="13" t="n">
        <f aca="false">D17</f>
        <v>8437500</v>
      </c>
      <c r="E18" s="15"/>
    </row>
    <row r="19" customFormat="false" ht="15" hidden="false" customHeight="false" outlineLevel="0" collapsed="false">
      <c r="A19" s="4" t="s">
        <v>136</v>
      </c>
      <c r="B19" s="16" t="n">
        <f aca="false">B16-B17</f>
        <v>937500</v>
      </c>
      <c r="C19" s="16" t="n">
        <f aca="false">B19*2</f>
        <v>1875000</v>
      </c>
      <c r="D19" s="16" t="n">
        <f aca="false">B19*3</f>
        <v>2812500</v>
      </c>
      <c r="E19" s="7" t="s">
        <v>137</v>
      </c>
    </row>
    <row r="21" customFormat="false" ht="17.35" hidden="false" customHeight="true" outlineLevel="0" collapsed="false">
      <c r="A21" s="1" t="s">
        <v>138</v>
      </c>
      <c r="B21" s="1"/>
      <c r="C21" s="1"/>
      <c r="D21" s="1"/>
      <c r="E21" s="1"/>
    </row>
    <row r="22" customFormat="false" ht="15" hidden="false" customHeight="false" outlineLevel="0" collapsed="false">
      <c r="A22" s="3" t="s">
        <v>139</v>
      </c>
      <c r="B22" s="3" t="s">
        <v>128</v>
      </c>
      <c r="C22" s="3" t="s">
        <v>129</v>
      </c>
      <c r="D22" s="3" t="s">
        <v>130</v>
      </c>
      <c r="E22" s="3" t="s">
        <v>44</v>
      </c>
    </row>
    <row r="23" customFormat="false" ht="15" hidden="false" customHeight="false" outlineLevel="0" collapsed="false">
      <c r="A23" s="4" t="s">
        <v>140</v>
      </c>
      <c r="B23" s="16" t="n">
        <f aca="false">B18*B8</f>
        <v>590625</v>
      </c>
      <c r="C23" s="16" t="n">
        <f aca="false">B23*2</f>
        <v>1181250</v>
      </c>
      <c r="D23" s="16" t="n">
        <f aca="false">B23*3</f>
        <v>1771875</v>
      </c>
      <c r="E23" s="7" t="s">
        <v>141</v>
      </c>
    </row>
    <row r="24" customFormat="false" ht="15" hidden="false" customHeight="false" outlineLevel="0" collapsed="false">
      <c r="A24" s="8" t="s">
        <v>142</v>
      </c>
      <c r="B24" s="17" t="n">
        <f aca="false">B18*B9</f>
        <v>1040625</v>
      </c>
      <c r="C24" s="17" t="n">
        <f aca="false">B24*2</f>
        <v>2081250</v>
      </c>
      <c r="D24" s="17" t="n">
        <f aca="false">B24*3</f>
        <v>3121875</v>
      </c>
      <c r="E24" s="11" t="s">
        <v>143</v>
      </c>
    </row>
    <row r="26" customFormat="false" ht="17.35" hidden="false" customHeight="true" outlineLevel="0" collapsed="false">
      <c r="A26" s="1" t="s">
        <v>144</v>
      </c>
      <c r="B26" s="1"/>
      <c r="C26" s="1"/>
      <c r="D26" s="1"/>
      <c r="E26" s="1"/>
    </row>
    <row r="27" customFormat="false" ht="15" hidden="false" customHeight="false" outlineLevel="0" collapsed="false">
      <c r="A27" s="3" t="s">
        <v>145</v>
      </c>
      <c r="B27" s="3" t="s">
        <v>146</v>
      </c>
      <c r="C27" s="3" t="s">
        <v>147</v>
      </c>
      <c r="D27" s="3" t="s">
        <v>148</v>
      </c>
      <c r="E27" s="3" t="s">
        <v>44</v>
      </c>
    </row>
    <row r="28" customFormat="false" ht="15" hidden="false" customHeight="false" outlineLevel="0" collapsed="false">
      <c r="A28" s="4" t="s">
        <v>149</v>
      </c>
      <c r="B28" s="7" t="s">
        <v>150</v>
      </c>
      <c r="C28" s="7" t="s">
        <v>151</v>
      </c>
      <c r="D28" s="7" t="s">
        <v>152</v>
      </c>
      <c r="E28" s="7" t="s">
        <v>153</v>
      </c>
    </row>
    <row r="29" customFormat="false" ht="15" hidden="false" customHeight="false" outlineLevel="0" collapsed="false">
      <c r="A29" s="8" t="s">
        <v>154</v>
      </c>
      <c r="B29" s="11" t="s">
        <v>155</v>
      </c>
      <c r="C29" s="11" t="s">
        <v>156</v>
      </c>
      <c r="D29" s="11" t="s">
        <v>157</v>
      </c>
      <c r="E29" s="11" t="s">
        <v>158</v>
      </c>
    </row>
    <row r="30" customFormat="false" ht="15" hidden="false" customHeight="false" outlineLevel="0" collapsed="false">
      <c r="A30" s="4" t="s">
        <v>159</v>
      </c>
      <c r="B30" s="7" t="s">
        <v>160</v>
      </c>
      <c r="C30" s="7" t="s">
        <v>161</v>
      </c>
      <c r="D30" s="7" t="s">
        <v>162</v>
      </c>
      <c r="E30" s="7" t="s">
        <v>163</v>
      </c>
    </row>
    <row r="31" customFormat="false" ht="15" hidden="false" customHeight="false" outlineLevel="0" collapsed="false">
      <c r="A31" s="8" t="s">
        <v>164</v>
      </c>
      <c r="B31" s="11" t="s">
        <v>165</v>
      </c>
      <c r="C31" s="11" t="s">
        <v>166</v>
      </c>
      <c r="D31" s="11" t="s">
        <v>167</v>
      </c>
      <c r="E31" s="11" t="s">
        <v>168</v>
      </c>
    </row>
    <row r="32" customFormat="false" ht="15" hidden="false" customHeight="false" outlineLevel="0" collapsed="false">
      <c r="A32" s="4" t="s">
        <v>169</v>
      </c>
      <c r="B32" s="7" t="s">
        <v>170</v>
      </c>
      <c r="C32" s="7" t="s">
        <v>171</v>
      </c>
      <c r="D32" s="7" t="s">
        <v>172</v>
      </c>
      <c r="E32" s="7" t="s">
        <v>173</v>
      </c>
    </row>
  </sheetData>
  <mergeCells count="4">
    <mergeCell ref="A1:E1"/>
    <mergeCell ref="A14:E14"/>
    <mergeCell ref="A21:E21"/>
    <mergeCell ref="A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C3545"/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4" min="2" style="0" width="18"/>
    <col collapsed="false" customWidth="true" hidden="false" outlineLevel="0" max="5" min="5" style="0" width="30"/>
  </cols>
  <sheetData>
    <row r="1" customFormat="false" ht="17.35" hidden="false" customHeight="true" outlineLevel="0" collapsed="false">
      <c r="A1" s="1" t="s">
        <v>174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175</v>
      </c>
    </row>
    <row r="4" customFormat="false" ht="15" hidden="false" customHeight="false" outlineLevel="0" collapsed="false">
      <c r="A4" s="3" t="s">
        <v>64</v>
      </c>
      <c r="B4" s="3" t="s">
        <v>65</v>
      </c>
      <c r="C4" s="3" t="s">
        <v>66</v>
      </c>
      <c r="D4" s="3" t="s">
        <v>67</v>
      </c>
      <c r="E4" s="3" t="s">
        <v>44</v>
      </c>
    </row>
    <row r="5" customFormat="false" ht="15" hidden="false" customHeight="false" outlineLevel="0" collapsed="false">
      <c r="A5" s="4" t="s">
        <v>176</v>
      </c>
      <c r="B5" s="16" t="n">
        <v>4250000</v>
      </c>
      <c r="C5" s="16" t="n">
        <v>4250000</v>
      </c>
      <c r="D5" s="16" t="n">
        <v>4250000</v>
      </c>
      <c r="E5" s="7" t="s">
        <v>177</v>
      </c>
    </row>
    <row r="6" customFormat="false" ht="15" hidden="false" customHeight="false" outlineLevel="0" collapsed="false">
      <c r="A6" s="8" t="s">
        <v>178</v>
      </c>
      <c r="B6" s="17" t="n">
        <v>126000</v>
      </c>
      <c r="C6" s="17" t="n">
        <v>492000</v>
      </c>
      <c r="D6" s="17" t="n">
        <v>869000</v>
      </c>
      <c r="E6" s="11" t="s">
        <v>179</v>
      </c>
    </row>
    <row r="7" customFormat="false" ht="15" hidden="false" customHeight="false" outlineLevel="0" collapsed="false">
      <c r="A7" s="4" t="s">
        <v>180</v>
      </c>
      <c r="B7" s="16" t="n">
        <v>96000</v>
      </c>
      <c r="C7" s="16" t="n">
        <v>385000</v>
      </c>
      <c r="D7" s="16" t="n">
        <v>750000</v>
      </c>
      <c r="E7" s="7" t="s">
        <v>181</v>
      </c>
    </row>
    <row r="8" customFormat="false" ht="15" hidden="false" customHeight="false" outlineLevel="0" collapsed="false">
      <c r="A8" s="8" t="s">
        <v>182</v>
      </c>
      <c r="B8" s="26" t="n">
        <v>7</v>
      </c>
      <c r="C8" s="26" t="n">
        <v>8</v>
      </c>
      <c r="D8" s="26" t="n">
        <v>9</v>
      </c>
      <c r="E8" s="11" t="s">
        <v>183</v>
      </c>
    </row>
    <row r="9" customFormat="false" ht="15" hidden="false" customHeight="false" outlineLevel="0" collapsed="false">
      <c r="A9" s="12" t="s">
        <v>184</v>
      </c>
      <c r="B9" s="13" t="n">
        <f aca="false">B6*B8</f>
        <v>882000</v>
      </c>
      <c r="C9" s="13" t="n">
        <f aca="false">C6*C8</f>
        <v>3936000</v>
      </c>
      <c r="D9" s="13" t="n">
        <f aca="false">D6*D8</f>
        <v>7821000</v>
      </c>
      <c r="E9" s="15" t="s">
        <v>185</v>
      </c>
    </row>
    <row r="11" customFormat="false" ht="15" hidden="false" customHeight="false" outlineLevel="0" collapsed="false">
      <c r="A11" s="12" t="s">
        <v>186</v>
      </c>
      <c r="B11" s="15" t="s">
        <v>187</v>
      </c>
      <c r="C11" s="15" t="s">
        <v>188</v>
      </c>
      <c r="D11" s="15" t="s">
        <v>189</v>
      </c>
      <c r="E11" s="15" t="s">
        <v>190</v>
      </c>
    </row>
    <row r="12" customFormat="false" ht="15" hidden="false" customHeight="false" outlineLevel="0" collapsed="false">
      <c r="A12" s="8" t="s">
        <v>191</v>
      </c>
      <c r="B12" s="17" t="n">
        <v>591000</v>
      </c>
      <c r="C12" s="17" t="n">
        <v>591000</v>
      </c>
      <c r="D12" s="17" t="n">
        <v>591000</v>
      </c>
      <c r="E12" s="11" t="s">
        <v>192</v>
      </c>
    </row>
    <row r="13" customFormat="false" ht="15" hidden="false" customHeight="false" outlineLevel="0" collapsed="false">
      <c r="A13" s="4" t="s">
        <v>193</v>
      </c>
      <c r="B13" s="16" t="n">
        <v>1041000</v>
      </c>
      <c r="C13" s="16" t="n">
        <v>1041000</v>
      </c>
      <c r="D13" s="16" t="n">
        <v>1041000</v>
      </c>
      <c r="E13" s="7" t="s">
        <v>192</v>
      </c>
    </row>
    <row r="14" customFormat="false" ht="15" hidden="false" customHeight="false" outlineLevel="0" collapsed="false">
      <c r="A14" s="12" t="s">
        <v>194</v>
      </c>
      <c r="B14" s="15" t="s">
        <v>188</v>
      </c>
      <c r="C14" s="15" t="s">
        <v>195</v>
      </c>
      <c r="D14" s="15" t="s">
        <v>196</v>
      </c>
      <c r="E14" s="15" t="s">
        <v>197</v>
      </c>
    </row>
    <row r="15" customFormat="false" ht="15" hidden="false" customHeight="false" outlineLevel="0" collapsed="false">
      <c r="A15" s="12" t="s">
        <v>198</v>
      </c>
      <c r="B15" s="15" t="s">
        <v>195</v>
      </c>
      <c r="C15" s="15" t="s">
        <v>199</v>
      </c>
      <c r="D15" s="15" t="s">
        <v>200</v>
      </c>
      <c r="E15" s="15" t="s">
        <v>201</v>
      </c>
    </row>
    <row r="17" customFormat="false" ht="15" hidden="false" customHeight="false" outlineLevel="0" collapsed="false">
      <c r="A17" s="12" t="s">
        <v>202</v>
      </c>
      <c r="B17" s="15" t="s">
        <v>203</v>
      </c>
      <c r="C17" s="15" t="s">
        <v>204</v>
      </c>
      <c r="D17" s="15" t="s">
        <v>205</v>
      </c>
      <c r="E17" s="15" t="s">
        <v>206</v>
      </c>
    </row>
    <row r="18" customFormat="false" ht="15" hidden="false" customHeight="false" outlineLevel="0" collapsed="false">
      <c r="A18" s="12" t="s">
        <v>207</v>
      </c>
      <c r="B18" s="15" t="s">
        <v>204</v>
      </c>
      <c r="C18" s="15" t="s">
        <v>208</v>
      </c>
      <c r="D18" s="15" t="s">
        <v>209</v>
      </c>
      <c r="E18" s="15" t="s">
        <v>210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107"/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12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6" min="6" style="0" width="20"/>
    <col collapsed="false" customWidth="true" hidden="false" outlineLevel="0" max="7" min="7" style="0" width="12"/>
    <col collapsed="false" customWidth="true" hidden="false" outlineLevel="0" max="8" min="8" style="0" width="30"/>
  </cols>
  <sheetData>
    <row r="1" customFormat="false" ht="17.35" hidden="false" customHeight="true" outlineLevel="0" collapsed="false">
      <c r="A1" s="1" t="s">
        <v>211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212</v>
      </c>
    </row>
    <row r="4" customFormat="false" ht="26.85" hidden="false" customHeight="false" outlineLevel="0" collapsed="false">
      <c r="A4" s="3" t="s">
        <v>213</v>
      </c>
      <c r="B4" s="3" t="s">
        <v>214</v>
      </c>
      <c r="C4" s="3" t="s">
        <v>215</v>
      </c>
      <c r="D4" s="3" t="s">
        <v>216</v>
      </c>
      <c r="E4" s="3" t="s">
        <v>217</v>
      </c>
      <c r="F4" s="3" t="s">
        <v>218</v>
      </c>
      <c r="G4" s="3" t="s">
        <v>219</v>
      </c>
      <c r="H4" s="3" t="s">
        <v>220</v>
      </c>
    </row>
    <row r="5" customFormat="false" ht="15" hidden="false" customHeight="false" outlineLevel="0" collapsed="false">
      <c r="A5" s="4" t="s">
        <v>221</v>
      </c>
      <c r="B5" s="27" t="n">
        <v>5</v>
      </c>
      <c r="C5" s="27" t="n">
        <v>5</v>
      </c>
      <c r="D5" s="27" t="n">
        <v>3</v>
      </c>
      <c r="E5" s="27" t="n">
        <v>4</v>
      </c>
      <c r="F5" s="7" t="s">
        <v>222</v>
      </c>
      <c r="G5" s="27" t="n">
        <f aca="false">ROUND(AVERAGE(B5,C5,D5,E5),1)</f>
        <v>4.3</v>
      </c>
      <c r="H5" s="7" t="s">
        <v>223</v>
      </c>
    </row>
    <row r="6" customFormat="false" ht="15" hidden="false" customHeight="false" outlineLevel="0" collapsed="false">
      <c r="A6" s="8" t="s">
        <v>224</v>
      </c>
      <c r="B6" s="28" t="n">
        <v>5</v>
      </c>
      <c r="C6" s="28" t="n">
        <v>4</v>
      </c>
      <c r="D6" s="28" t="n">
        <v>2.5</v>
      </c>
      <c r="E6" s="28" t="n">
        <v>3</v>
      </c>
      <c r="F6" s="11" t="s">
        <v>225</v>
      </c>
      <c r="G6" s="28" t="n">
        <f aca="false">ROUND(AVERAGE(B6,C6,D6,E6),1)</f>
        <v>3.6</v>
      </c>
      <c r="H6" s="11" t="s">
        <v>226</v>
      </c>
    </row>
    <row r="7" customFormat="false" ht="15" hidden="false" customHeight="false" outlineLevel="0" collapsed="false">
      <c r="A7" s="4" t="s">
        <v>227</v>
      </c>
      <c r="B7" s="27" t="n">
        <v>5</v>
      </c>
      <c r="C7" s="27" t="n">
        <v>3</v>
      </c>
      <c r="D7" s="27" t="n">
        <v>3</v>
      </c>
      <c r="E7" s="27" t="n">
        <v>4</v>
      </c>
      <c r="F7" s="7" t="s">
        <v>228</v>
      </c>
      <c r="G7" s="27" t="n">
        <f aca="false">ROUND(AVERAGE(B7,C7,D7,E7),1)</f>
        <v>3.8</v>
      </c>
      <c r="H7" s="7" t="s">
        <v>229</v>
      </c>
    </row>
    <row r="8" customFormat="false" ht="15" hidden="false" customHeight="false" outlineLevel="0" collapsed="false">
      <c r="A8" s="8" t="s">
        <v>230</v>
      </c>
      <c r="B8" s="28" t="n">
        <v>4</v>
      </c>
      <c r="C8" s="28" t="n">
        <v>4</v>
      </c>
      <c r="D8" s="28" t="n">
        <v>3</v>
      </c>
      <c r="E8" s="28" t="n">
        <v>4</v>
      </c>
      <c r="F8" s="11" t="s">
        <v>231</v>
      </c>
      <c r="G8" s="28" t="n">
        <f aca="false">ROUND(AVERAGE(B8,C8,D8,E8),1)</f>
        <v>3.8</v>
      </c>
      <c r="H8" s="11" t="s">
        <v>232</v>
      </c>
    </row>
    <row r="9" customFormat="false" ht="15" hidden="false" customHeight="false" outlineLevel="0" collapsed="false">
      <c r="A9" s="4" t="s">
        <v>233</v>
      </c>
      <c r="B9" s="27" t="n">
        <v>4</v>
      </c>
      <c r="C9" s="27" t="n">
        <v>2</v>
      </c>
      <c r="D9" s="27" t="n">
        <v>4</v>
      </c>
      <c r="E9" s="27" t="n">
        <v>4</v>
      </c>
      <c r="F9" s="7" t="s">
        <v>234</v>
      </c>
      <c r="G9" s="27" t="n">
        <f aca="false">ROUND(AVERAGE(B9,C9,D9,E9),1)</f>
        <v>3.5</v>
      </c>
      <c r="H9" s="7" t="s">
        <v>235</v>
      </c>
    </row>
    <row r="10" customFormat="false" ht="15" hidden="false" customHeight="false" outlineLevel="0" collapsed="false">
      <c r="A10" s="8" t="s">
        <v>236</v>
      </c>
      <c r="B10" s="28" t="n">
        <v>4</v>
      </c>
      <c r="C10" s="28" t="n">
        <v>2.5</v>
      </c>
      <c r="D10" s="28" t="n">
        <v>4</v>
      </c>
      <c r="E10" s="28" t="n">
        <v>3</v>
      </c>
      <c r="F10" s="11" t="s">
        <v>237</v>
      </c>
      <c r="G10" s="28" t="n">
        <f aca="false">ROUND(AVERAGE(B10,C10,D10,E10),1)</f>
        <v>3.4</v>
      </c>
      <c r="H10" s="11" t="s">
        <v>238</v>
      </c>
    </row>
    <row r="11" customFormat="false" ht="15" hidden="false" customHeight="false" outlineLevel="0" collapsed="false">
      <c r="A11" s="4" t="s">
        <v>239</v>
      </c>
      <c r="B11" s="27" t="n">
        <v>3.5</v>
      </c>
      <c r="C11" s="27" t="n">
        <v>3</v>
      </c>
      <c r="D11" s="27" t="n">
        <v>4</v>
      </c>
      <c r="E11" s="27" t="n">
        <v>3</v>
      </c>
      <c r="F11" s="7" t="s">
        <v>240</v>
      </c>
      <c r="G11" s="27" t="n">
        <f aca="false">ROUND(AVERAGE(B11,C11,D11,E11),1)</f>
        <v>3.4</v>
      </c>
      <c r="H11" s="7" t="s">
        <v>241</v>
      </c>
    </row>
    <row r="12" customFormat="false" ht="15" hidden="false" customHeight="false" outlineLevel="0" collapsed="false">
      <c r="A12" s="8" t="s">
        <v>242</v>
      </c>
      <c r="B12" s="28" t="n">
        <v>3.5</v>
      </c>
      <c r="C12" s="28" t="n">
        <v>2.5</v>
      </c>
      <c r="D12" s="28" t="n">
        <v>4</v>
      </c>
      <c r="E12" s="28" t="n">
        <v>3</v>
      </c>
      <c r="F12" s="11" t="s">
        <v>243</v>
      </c>
      <c r="G12" s="28" t="n">
        <f aca="false">ROUND(AVERAGE(B12,C12,D12,E12),1)</f>
        <v>3.3</v>
      </c>
      <c r="H12" s="11" t="s">
        <v>244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F42C1"/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30"/>
    <col collapsed="false" customWidth="true" hidden="false" outlineLevel="0" max="3" min="3" style="0" width="22"/>
    <col collapsed="false" customWidth="true" hidden="false" outlineLevel="0" max="5" min="4" style="0" width="16"/>
    <col collapsed="false" customWidth="true" hidden="false" outlineLevel="0" max="6" min="6" style="0" width="12"/>
  </cols>
  <sheetData>
    <row r="1" customFormat="false" ht="17.35" hidden="false" customHeight="true" outlineLevel="0" collapsed="false">
      <c r="A1" s="1" t="s">
        <v>245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3" t="s">
        <v>246</v>
      </c>
      <c r="B3" s="3" t="s">
        <v>247</v>
      </c>
      <c r="C3" s="3" t="s">
        <v>248</v>
      </c>
      <c r="D3" s="3" t="s">
        <v>249</v>
      </c>
      <c r="E3" s="3" t="s">
        <v>250</v>
      </c>
      <c r="F3" s="3" t="s">
        <v>251</v>
      </c>
    </row>
    <row r="4" customFormat="false" ht="15" hidden="false" customHeight="false" outlineLevel="0" collapsed="false">
      <c r="A4" s="4" t="s">
        <v>252</v>
      </c>
      <c r="B4" s="7" t="s">
        <v>253</v>
      </c>
      <c r="C4" s="7" t="s">
        <v>254</v>
      </c>
      <c r="D4" s="7" t="s">
        <v>255</v>
      </c>
      <c r="E4" s="7" t="s">
        <v>256</v>
      </c>
      <c r="F4" s="7"/>
    </row>
    <row r="5" customFormat="false" ht="23.85" hidden="false" customHeight="false" outlineLevel="0" collapsed="false">
      <c r="A5" s="8" t="s">
        <v>257</v>
      </c>
      <c r="B5" s="11" t="s">
        <v>258</v>
      </c>
      <c r="C5" s="11" t="s">
        <v>259</v>
      </c>
      <c r="D5" s="11" t="s">
        <v>260</v>
      </c>
      <c r="E5" s="11" t="s">
        <v>261</v>
      </c>
      <c r="F5" s="11"/>
    </row>
    <row r="6" customFormat="false" ht="15" hidden="false" customHeight="false" outlineLevel="0" collapsed="false">
      <c r="A6" s="4" t="s">
        <v>262</v>
      </c>
      <c r="B6" s="7" t="s">
        <v>263</v>
      </c>
      <c r="C6" s="7" t="s">
        <v>264</v>
      </c>
      <c r="D6" s="7" t="s">
        <v>265</v>
      </c>
      <c r="E6" s="7" t="s">
        <v>266</v>
      </c>
      <c r="F6" s="7"/>
    </row>
    <row r="7" customFormat="false" ht="15" hidden="false" customHeight="false" outlineLevel="0" collapsed="false">
      <c r="A7" s="8" t="s">
        <v>267</v>
      </c>
      <c r="B7" s="11" t="s">
        <v>268</v>
      </c>
      <c r="C7" s="11" t="s">
        <v>269</v>
      </c>
      <c r="D7" s="11" t="s">
        <v>270</v>
      </c>
      <c r="E7" s="11" t="s">
        <v>271</v>
      </c>
      <c r="F7" s="11"/>
    </row>
    <row r="8" customFormat="false" ht="15" hidden="false" customHeight="false" outlineLevel="0" collapsed="false">
      <c r="A8" s="4" t="s">
        <v>272</v>
      </c>
      <c r="B8" s="7" t="s">
        <v>273</v>
      </c>
      <c r="C8" s="7" t="s">
        <v>254</v>
      </c>
      <c r="D8" s="7" t="s">
        <v>274</v>
      </c>
      <c r="E8" s="7" t="s">
        <v>275</v>
      </c>
      <c r="F8" s="7"/>
    </row>
    <row r="9" customFormat="false" ht="23.85" hidden="false" customHeight="false" outlineLevel="0" collapsed="false">
      <c r="A9" s="8" t="s">
        <v>276</v>
      </c>
      <c r="B9" s="11" t="s">
        <v>277</v>
      </c>
      <c r="C9" s="11" t="s">
        <v>269</v>
      </c>
      <c r="D9" s="11" t="s">
        <v>278</v>
      </c>
      <c r="E9" s="11" t="s">
        <v>279</v>
      </c>
      <c r="F9" s="11"/>
    </row>
    <row r="10" customFormat="false" ht="15" hidden="false" customHeight="false" outlineLevel="0" collapsed="false">
      <c r="A10" s="4" t="s">
        <v>280</v>
      </c>
      <c r="B10" s="7" t="s">
        <v>277</v>
      </c>
      <c r="C10" s="7" t="s">
        <v>254</v>
      </c>
      <c r="D10" s="7" t="s">
        <v>281</v>
      </c>
      <c r="E10" s="7" t="s">
        <v>282</v>
      </c>
      <c r="F10" s="7"/>
    </row>
    <row r="11" customFormat="false" ht="15" hidden="false" customHeight="false" outlineLevel="0" collapsed="false">
      <c r="A11" s="8" t="s">
        <v>283</v>
      </c>
      <c r="B11" s="11" t="s">
        <v>273</v>
      </c>
      <c r="C11" s="11" t="s">
        <v>284</v>
      </c>
      <c r="D11" s="11" t="s">
        <v>285</v>
      </c>
      <c r="E11" s="11" t="s">
        <v>286</v>
      </c>
      <c r="F11" s="11"/>
    </row>
    <row r="12" customFormat="false" ht="15" hidden="false" customHeight="false" outlineLevel="0" collapsed="false">
      <c r="A12" s="4" t="s">
        <v>287</v>
      </c>
      <c r="B12" s="7" t="s">
        <v>288</v>
      </c>
      <c r="C12" s="7" t="s">
        <v>254</v>
      </c>
      <c r="D12" s="7" t="s">
        <v>289</v>
      </c>
      <c r="E12" s="7" t="s">
        <v>290</v>
      </c>
      <c r="F12" s="7"/>
    </row>
    <row r="13" customFormat="false" ht="15" hidden="false" customHeight="false" outlineLevel="0" collapsed="false">
      <c r="A13" s="8" t="s">
        <v>291</v>
      </c>
      <c r="B13" s="11" t="s">
        <v>292</v>
      </c>
      <c r="C13" s="11" t="s">
        <v>254</v>
      </c>
      <c r="D13" s="11" t="s">
        <v>293</v>
      </c>
      <c r="E13" s="11" t="s">
        <v>294</v>
      </c>
      <c r="F13" s="11"/>
    </row>
    <row r="14" customFormat="false" ht="15" hidden="false" customHeight="false" outlineLevel="0" collapsed="false">
      <c r="A14" s="4" t="s">
        <v>295</v>
      </c>
      <c r="B14" s="7" t="s">
        <v>296</v>
      </c>
      <c r="C14" s="7" t="s">
        <v>297</v>
      </c>
      <c r="D14" s="7" t="s">
        <v>298</v>
      </c>
      <c r="E14" s="7" t="s">
        <v>299</v>
      </c>
      <c r="F14" s="7"/>
    </row>
    <row r="15" customFormat="false" ht="15" hidden="false" customHeight="false" outlineLevel="0" collapsed="false">
      <c r="A15" s="8" t="s">
        <v>300</v>
      </c>
      <c r="B15" s="11" t="s">
        <v>301</v>
      </c>
      <c r="C15" s="11" t="s">
        <v>302</v>
      </c>
      <c r="D15" s="11" t="s">
        <v>303</v>
      </c>
      <c r="E15" s="11" t="s">
        <v>303</v>
      </c>
      <c r="F15" s="11"/>
    </row>
    <row r="16" customFormat="false" ht="15" hidden="false" customHeight="false" outlineLevel="0" collapsed="false">
      <c r="A16" s="4" t="s">
        <v>304</v>
      </c>
      <c r="B16" s="7" t="s">
        <v>305</v>
      </c>
      <c r="C16" s="7" t="s">
        <v>302</v>
      </c>
      <c r="D16" s="7" t="s">
        <v>303</v>
      </c>
      <c r="E16" s="7" t="s">
        <v>303</v>
      </c>
      <c r="F16" s="7"/>
    </row>
    <row r="17" customFormat="false" ht="15" hidden="false" customHeight="false" outlineLevel="0" collapsed="false">
      <c r="A17" s="8" t="s">
        <v>306</v>
      </c>
      <c r="B17" s="11" t="s">
        <v>307</v>
      </c>
      <c r="C17" s="11" t="s">
        <v>254</v>
      </c>
      <c r="D17" s="11" t="s">
        <v>308</v>
      </c>
      <c r="E17" s="11" t="s">
        <v>309</v>
      </c>
      <c r="F17" s="11"/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2026-04-06T15:31:11Z</dcterms:created>
  <dc:creator>openpyxl</dc:creator>
  <dc:description/>
  <dc:language>en-US</dc:language>
  <cp:lastModifiedBy/>
  <dcterms:modified xsi:type="dcterms:W3CDTF">2026-04-06T15:31:11Z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