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ilding &amp; TIPS Panel" sheetId="1" state="visible" r:id="rId3"/>
    <sheet name="Equipment Schedule" sheetId="2" state="visible" r:id="rId4"/>
    <sheet name="Construction Cost Model" sheetId="3" state="visible" r:id="rId5"/>
    <sheet name="Scope Gaps &amp; Flag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<sst xmlns="http://schemas.openxmlformats.org/spreadsheetml/2006/main" count="765" uniqueCount="504">
  <si>
    <t xml:space="preserve">MISTER CAR WASH — BUILDING DIMENSIONS &amp; TIPS PANEL COST ANALYSIS</t>
  </si>
  <si>
    <t xml:space="preserve">Source: Combined Bid Set (a23 Studios) — Dwgs T1.0, A2.1, A2.3, A0.3 | Puerto Rico Adaptation</t>
  </si>
  <si>
    <t xml:space="preserve">BUILDING DIMENSIONS (FROM PLANS)</t>
  </si>
  <si>
    <t xml:space="preserve">Dimension</t>
  </si>
  <si>
    <t xml:space="preserve">Value</t>
  </si>
  <si>
    <t xml:space="preserve">Unit</t>
  </si>
  <si>
    <t xml:space="preserve">Source / Notes</t>
  </si>
  <si>
    <t xml:space="preserve">Total Building Footprint (T1.0 Title Sheet)</t>
  </si>
  <si>
    <t xml:space="preserve">SF</t>
  </si>
  <si>
    <t xml:space="preserve">Per architectural plans — actual building area</t>
  </si>
  <si>
    <t xml:space="preserve">Building Overall Length (A2.1 Slab Plan)</t>
  </si>
  <si>
    <t xml:space="preserve">LF</t>
  </si>
  <si>
    <t xml:space="preserve">152'-4" per slab plan dimensions</t>
  </si>
  <si>
    <t xml:space="preserve">Building Avg Width — Tunnel Zone</t>
  </si>
  <si>
    <t xml:space="preserve">28'-0" typical tunnel width</t>
  </si>
  <si>
    <t xml:space="preserve">Building Avg Width — Support/Office Zone</t>
  </si>
  <si>
    <t xml:space="preserve">Office, mech room, break room, restrooms</t>
  </si>
  <si>
    <t xml:space="preserve">Building Height — Tunnel (to roof peak)</t>
  </si>
  <si>
    <t xml:space="preserve">Varies; 22' avg at tunnel roof line</t>
  </si>
  <si>
    <t xml:space="preserve">Building Height — Support Spaces</t>
  </si>
  <si>
    <t xml:space="preserve">14' to underside of deck at office/mech</t>
  </si>
  <si>
    <t xml:space="preserve">Wash Tunnel Length (A0.3 Equipment Plan)</t>
  </si>
  <si>
    <t xml:space="preserve">Centerline of wash equipment zone</t>
  </si>
  <si>
    <t xml:space="preserve">Tunnel Trench Length (A2.2)</t>
  </si>
  <si>
    <t xml:space="preserve">141'-4" per trench detail</t>
  </si>
  <si>
    <t xml:space="preserve">WALL &amp; ROOF AREA CALCULATIONS</t>
  </si>
  <si>
    <t xml:space="preserve">Perimeter — Tunnel Zone (2 × (130' + 28'))</t>
  </si>
  <si>
    <t xml:space="preserve">Long walls + end walls of tunnel</t>
  </si>
  <si>
    <t xml:space="preserve">Perimeter — Support Zone (approx. 60' × 40')</t>
  </si>
  <si>
    <t xml:space="preserve">Office/mech wing perimeter</t>
  </si>
  <si>
    <t xml:space="preserve">Total Building Perimeter (LF)</t>
  </si>
  <si>
    <t xml:space="preserve">Combined perimeter for wall takeoff</t>
  </si>
  <si>
    <t xml:space="preserve">Avg Weighted Wall Height</t>
  </si>
  <si>
    <t xml:space="preserve">Weighted by zone perimeter</t>
  </si>
  <si>
    <t xml:space="preserve">Gross Exterior Wall Area</t>
  </si>
  <si>
    <t xml:space="preserve">Perimeter × avg height</t>
  </si>
  <si>
    <t xml:space="preserve">Less: Openings (tunnel entry 14×14, exit 14×14, doors, windows)</t>
  </si>
  <si>
    <t xml:space="preserve">Estimated from elevations</t>
  </si>
  <si>
    <t xml:space="preserve">NET EXTERIOR WALL AREA (TIPS Eligible)</t>
  </si>
  <si>
    <t xml:space="preserve">Available for TIPS Panel application</t>
  </si>
  <si>
    <t xml:space="preserve">Roof Area (= Building Footprint)</t>
  </si>
  <si>
    <t xml:space="preserve">Flat/low-slope roof per structural plans</t>
  </si>
  <si>
    <t xml:space="preserve">TOTAL TIPS PANEL AREA (Walls + Roof)</t>
  </si>
  <si>
    <t xml:space="preserve">Combined envelope square footage</t>
  </si>
  <si>
    <t xml:space="preserve">TIPS PANEL COST ANALYSIS</t>
  </si>
  <si>
    <t xml:space="preserve">Cost Scenario</t>
  </si>
  <si>
    <t xml:space="preserve">Rate ($/SF)</t>
  </si>
  <si>
    <t xml:space="preserve">Wall Cost</t>
  </si>
  <si>
    <t xml:space="preserve">Roof Cost</t>
  </si>
  <si>
    <t xml:space="preserve">Total Cost</t>
  </si>
  <si>
    <t xml:space="preserve">Notes</t>
  </si>
  <si>
    <t xml:space="preserve">TIPS Material Only (Supply + Ship to PR)</t>
  </si>
  <si>
    <t xml:space="preserve">Material procurement + ocean freight to PR</t>
  </si>
  <si>
    <t xml:space="preserve">TIPS Full Scope (Supply + Ship + Install)</t>
  </si>
  <si>
    <t xml:space="preserve">Turnkey: panels + shipping + on-site installation</t>
  </si>
  <si>
    <t xml:space="preserve">TIPS Labor-Only Delta (Full Scope minus Material)</t>
  </si>
  <si>
    <t xml:space="preserve">Installation labor cost per SF = $23/SF</t>
  </si>
  <si>
    <t xml:space="preserve">MISTER CAR WASH — COMPLETE EQUIPMENT SCHEDULE &amp; PRICING</t>
  </si>
  <si>
    <t xml:space="preserve">Source: Combined Bid Set Dwgs A0.3-A0.6 (Responsibility Matrix), Vacutech Dwgs V001-V721 | Pricing: Market research + industry benchmarks</t>
  </si>
  <si>
    <t xml:space="preserve">Item #</t>
  </si>
  <si>
    <t xml:space="preserve">Description</t>
  </si>
  <si>
    <t xml:space="preserve">Qty</t>
  </si>
  <si>
    <t xml:space="preserve">Unit Cost</t>
  </si>
  <si>
    <t xml:space="preserve">Extended Cost</t>
  </si>
  <si>
    <t xml:space="preserve">Supplied By</t>
  </si>
  <si>
    <t xml:space="preserve">Confidence</t>
  </si>
  <si>
    <t xml:space="preserve">Spec / Drawing Reference</t>
  </si>
  <si>
    <t xml:space="preserve">A. SONNY'S TUNNEL WASH EQUIPMENT (Owner-Supplied / SCWI-Installed)</t>
  </si>
  <si>
    <t xml:space="preserve">1-A</t>
  </si>
  <si>
    <t xml:space="preserve">Reclaim Pump Station (480V/5HP/3P)</t>
  </si>
  <si>
    <t xml:space="preserve">Owner</t>
  </si>
  <si>
    <t xml:space="preserve">Medium</t>
  </si>
  <si>
    <t xml:space="preserve">Dwg A0.4 Item 1-A</t>
  </si>
  <si>
    <t xml:space="preserve">1-D</t>
  </si>
  <si>
    <t xml:space="preserve">R.O. Filtration System (480V/2HP/3P)</t>
  </si>
  <si>
    <t xml:space="preserve">Dwg A0.4 Item 1-D</t>
  </si>
  <si>
    <t xml:space="preserve">1-E</t>
  </si>
  <si>
    <t xml:space="preserve">R.O. Repressurizer (480V/2HP/3P)</t>
  </si>
  <si>
    <t xml:space="preserve">Dwg A0.4 Item 1-E</t>
  </si>
  <si>
    <t xml:space="preserve">1-F</t>
  </si>
  <si>
    <t xml:space="preserve">R.O. Water Storage Tank</t>
  </si>
  <si>
    <t xml:space="preserve">Dwg A0.4 Item 1-F</t>
  </si>
  <si>
    <t xml:space="preserve">1-H</t>
  </si>
  <si>
    <t xml:space="preserve">Water Repressurization Pump (480V/5HP/3P)</t>
  </si>
  <si>
    <t xml:space="preserve">Dwg A0.4 Item 1-H</t>
  </si>
  <si>
    <t xml:space="preserve">1-P</t>
  </si>
  <si>
    <t xml:space="preserve">Water Softener System (120V/1P/4.0A)</t>
  </si>
  <si>
    <t xml:space="preserve">Dwg A0.4 Item 1-P</t>
  </si>
  <si>
    <t xml:space="preserve">1-W</t>
  </si>
  <si>
    <t xml:space="preserve">R.O. Reject Water Storage Tank</t>
  </si>
  <si>
    <t xml:space="preserve">Dwg A0.4 Item 1-W</t>
  </si>
  <si>
    <t xml:space="preserve">1-X</t>
  </si>
  <si>
    <t xml:space="preserve">R.O. Reject Pump (480V/5HP/3P)</t>
  </si>
  <si>
    <t xml:space="preserve">Dwg A0.4 Item 1-X</t>
  </si>
  <si>
    <t xml:space="preserve">2-B</t>
  </si>
  <si>
    <t xml:space="preserve">Prep Gun Station</t>
  </si>
  <si>
    <t xml:space="preserve">Sonny's</t>
  </si>
  <si>
    <t xml:space="preserve">Dwg A0.4 Item 2-B</t>
  </si>
  <si>
    <t xml:space="preserve">2-H</t>
  </si>
  <si>
    <t xml:space="preserve">D-10 Stand &amp; Controller (Single Unit)</t>
  </si>
  <si>
    <t xml:space="preserve">Dwg A0.4 Item 2-H</t>
  </si>
  <si>
    <t xml:space="preserve">2-J</t>
  </si>
  <si>
    <t xml:space="preserve">D-10 Pump #1 (480V/7.5HP/3P)</t>
  </si>
  <si>
    <t xml:space="preserve">Dwg A0.4 Item 2-J</t>
  </si>
  <si>
    <t xml:space="preserve">4-B</t>
  </si>
  <si>
    <t xml:space="preserve">Bug Cleaner Pump Unit G-57</t>
  </si>
  <si>
    <t xml:space="preserve">Dwg A0.4 Item 4-B</t>
  </si>
  <si>
    <t xml:space="preserve">5-2</t>
  </si>
  <si>
    <t xml:space="preserve">Applicator #1 APA-100 (Mounted)</t>
  </si>
  <si>
    <t xml:space="preserve">Dwg A0.4 Item 5-2</t>
  </si>
  <si>
    <t xml:space="preserve">10-A</t>
  </si>
  <si>
    <t xml:space="preserve">Air Compressor (480V/10HP/3P/25gal)</t>
  </si>
  <si>
    <t xml:space="preserve">Dwg A0.4 Item 10-A</t>
  </si>
  <si>
    <t xml:space="preserve">10-L</t>
  </si>
  <si>
    <t xml:space="preserve">Air Dryer 64 CFM</t>
  </si>
  <si>
    <t xml:space="preserve">Dwg A0.5 Item 10-L</t>
  </si>
  <si>
    <t xml:space="preserve">11-A</t>
  </si>
  <si>
    <t xml:space="preserve">Tire Brush Power Pack (480V/5HP/3P)</t>
  </si>
  <si>
    <t xml:space="preserve">Dwg A0.4 Item 11-A</t>
  </si>
  <si>
    <t xml:space="preserve">11-J</t>
  </si>
  <si>
    <t xml:space="preserve">Tire Dressing Power Pack (480V/3HP/3P)</t>
  </si>
  <si>
    <t xml:space="preserve">Dwg A0.4 Item 11-J</t>
  </si>
  <si>
    <t xml:space="preserve">12-A</t>
  </si>
  <si>
    <t xml:space="preserve">Omni Power Unit (480V/5HP/3P)</t>
  </si>
  <si>
    <t xml:space="preserve">Dwg A0.4 Item 12-A</t>
  </si>
  <si>
    <t xml:space="preserve">13-1</t>
  </si>
  <si>
    <t xml:space="preserve">Omni Single Side Omni 150</t>
  </si>
  <si>
    <t xml:space="preserve">Dwg A0.4 Item 13-1</t>
  </si>
  <si>
    <t xml:space="preserve">13-2</t>
  </si>
  <si>
    <t xml:space="preserve">Omni Top Single Omni 350</t>
  </si>
  <si>
    <t xml:space="preserve">Dwg A0.4 Item 13-2</t>
  </si>
  <si>
    <t xml:space="preserve">13-9</t>
  </si>
  <si>
    <t xml:space="preserve">Wheel Blaster Spinner SP100</t>
  </si>
  <si>
    <t xml:space="preserve">Dwg A0.4 Item 13-9</t>
  </si>
  <si>
    <t xml:space="preserve">13-C</t>
  </si>
  <si>
    <t xml:space="preserve">H-25 Omni Pump Top #1 (480V/15HP/3P)</t>
  </si>
  <si>
    <t xml:space="preserve">Dwg A0.5 Item 13-C</t>
  </si>
  <si>
    <t xml:space="preserve">13-F</t>
  </si>
  <si>
    <t xml:space="preserve">H-25 Pump Side #1 (480V/15HP/3P)</t>
  </si>
  <si>
    <t xml:space="preserve">Dwg A0.5 Item 13-F</t>
  </si>
  <si>
    <t xml:space="preserve">13-L</t>
  </si>
  <si>
    <t xml:space="preserve">H-25 Wheel Cleaners Pump (480V/15HP/3P)</t>
  </si>
  <si>
    <t xml:space="preserve">Dwg A0.5 Item 13-L</t>
  </si>
  <si>
    <t xml:space="preserve">15-D</t>
  </si>
  <si>
    <t xml:space="preserve">Combination Power Pack (480V/10HP/3P)</t>
  </si>
  <si>
    <t xml:space="preserve">Dwg A0.5 Item 15-D</t>
  </si>
  <si>
    <t xml:space="preserve">15-5</t>
  </si>
  <si>
    <t xml:space="preserve">Side Brush PM-28P</t>
  </si>
  <si>
    <t xml:space="preserve">Dwg A0.5 Item 15-5</t>
  </si>
  <si>
    <t xml:space="preserve">15-17</t>
  </si>
  <si>
    <t xml:space="preserve">Grill Brush Bridge (5 Grills)</t>
  </si>
  <si>
    <t xml:space="preserve">Dwg A0.5 Item 15-17</t>
  </si>
  <si>
    <t xml:space="preserve">16-0</t>
  </si>
  <si>
    <t xml:space="preserve">Aluminum Arch (Qty 3)</t>
  </si>
  <si>
    <t xml:space="preserve">Dwg A0.5 Item 16-0</t>
  </si>
  <si>
    <t xml:space="preserve">24-17</t>
  </si>
  <si>
    <t xml:space="preserve">DCW Top Brush / Motor (480V/2HP/3P)</t>
  </si>
  <si>
    <t xml:space="preserve">Dwg A0.6 Item 24-17</t>
  </si>
  <si>
    <t xml:space="preserve">25-A:K</t>
  </si>
  <si>
    <t xml:space="preserve">Blower Motor Nos. 1-11 (480V/15HP/3P/17A ea)</t>
  </si>
  <si>
    <t xml:space="preserve">Dwg A0.6 Items 25-A thru 25-K</t>
  </si>
  <si>
    <t xml:space="preserve">25-Z</t>
  </si>
  <si>
    <t xml:space="preserve">Blower, Mammoth Dryer</t>
  </si>
  <si>
    <t xml:space="preserve">Dwg A0.6 Item 25-Z</t>
  </si>
  <si>
    <t xml:space="preserve">25-2</t>
  </si>
  <si>
    <t xml:space="preserve">Blower Arch 130" (Qty 4)</t>
  </si>
  <si>
    <t xml:space="preserve">Dwg A0.6 Item 25-2</t>
  </si>
  <si>
    <t xml:space="preserve">25-11</t>
  </si>
  <si>
    <t xml:space="preserve">Blower Arch 144"</t>
  </si>
  <si>
    <t xml:space="preserve">Dwg A0.6 Item 25-11</t>
  </si>
  <si>
    <t xml:space="preserve">18-B</t>
  </si>
  <si>
    <t xml:space="preserve">Conveyor Power Pack - Twins (480V/10HP/3P)</t>
  </si>
  <si>
    <t xml:space="preserve">Dwg A0.5 Item 18-B</t>
  </si>
  <si>
    <t xml:space="preserve">33-D/E</t>
  </si>
  <si>
    <t xml:space="preserve">Booster Pump (480V/3HP/3P)</t>
  </si>
  <si>
    <t xml:space="preserve">Dwg A0.6 Items 33-D, 33-E</t>
  </si>
  <si>
    <t xml:space="preserve">33-C/F/G</t>
  </si>
  <si>
    <t xml:space="preserve">Chemical Dispenser (24V)</t>
  </si>
  <si>
    <t xml:space="preserve">Dwg A0.6 Items 33-C/F/G</t>
  </si>
  <si>
    <t xml:space="preserve">—</t>
  </si>
  <si>
    <t xml:space="preserve">Misc Solenoids, Valves, Sensors, Wiring (lump sum)</t>
  </si>
  <si>
    <t xml:space="preserve">Various</t>
  </si>
  <si>
    <t xml:space="preserve">Low</t>
  </si>
  <si>
    <t xml:space="preserve">Per A0.4-A0.6 ~80+ solenoid/sensor items</t>
  </si>
  <si>
    <t xml:space="preserve">SUBTOTAL — A</t>
  </si>
  <si>
    <t xml:space="preserve">B. CONTROLS, POS &amp; TECHNOLOGY</t>
  </si>
  <si>
    <t xml:space="preserve">19</t>
  </si>
  <si>
    <t xml:space="preserve">Entrance Eye Control Station (24V)</t>
  </si>
  <si>
    <t xml:space="preserve">Dwg A0.5 Item 19</t>
  </si>
  <si>
    <t xml:space="preserve">20-1</t>
  </si>
  <si>
    <t xml:space="preserve">Tunnel Controller</t>
  </si>
  <si>
    <t xml:space="preserve">Dwg A0.5 Item 20-1</t>
  </si>
  <si>
    <t xml:space="preserve">20-C</t>
  </si>
  <si>
    <t xml:space="preserve">Pay Station (120V)</t>
  </si>
  <si>
    <t xml:space="preserve">Dwg A0.5 Item 20-C</t>
  </si>
  <si>
    <t xml:space="preserve">20-D</t>
  </si>
  <si>
    <t xml:space="preserve">Gate (120V)</t>
  </si>
  <si>
    <t xml:space="preserve">Dwg A0.5 Item 20-D</t>
  </si>
  <si>
    <t xml:space="preserve">21</t>
  </si>
  <si>
    <t xml:space="preserve">Motor Control Center MCC (480V/3P)</t>
  </si>
  <si>
    <t xml:space="preserve">Dwg A0.5 Item 21; UL 508A panel</t>
  </si>
  <si>
    <t xml:space="preserve">22-A/B</t>
  </si>
  <si>
    <t xml:space="preserve">Electrical Eye Sensors + Tire Switch</t>
  </si>
  <si>
    <t xml:space="preserve">Dwg A0.5 Items 22-A/B</t>
  </si>
  <si>
    <t xml:space="preserve">27-C</t>
  </si>
  <si>
    <t xml:space="preserve">Conveyor Pulse Control Box</t>
  </si>
  <si>
    <t xml:space="preserve">Dwg A0.6 Item 27-C</t>
  </si>
  <si>
    <t xml:space="preserve">29-B</t>
  </si>
  <si>
    <t xml:space="preserve">Audio Guide System (120V)</t>
  </si>
  <si>
    <t xml:space="preserve">Dwg A0.6 Item 29-B</t>
  </si>
  <si>
    <t xml:space="preserve">29-D</t>
  </si>
  <si>
    <t xml:space="preserve">T3 Light Show System (120V)</t>
  </si>
  <si>
    <t xml:space="preserve">Dwg A0.6 Item 29-D</t>
  </si>
  <si>
    <t xml:space="preserve">29-E:R</t>
  </si>
  <si>
    <t xml:space="preserve">LED Signs Package (Tire Shine, Wheel Polish, etc.)</t>
  </si>
  <si>
    <t xml:space="preserve">Dwg A0.6 Items 29-E thru 29-R</t>
  </si>
  <si>
    <t xml:space="preserve">30-C/G</t>
  </si>
  <si>
    <t xml:space="preserve">Wait &amp; Go Instructional Sign + PKG Received Sign</t>
  </si>
  <si>
    <t xml:space="preserve">Dwg A0.6 Items 30-C/G</t>
  </si>
  <si>
    <t xml:space="preserve">LPR/CRM Software + Membership Platform</t>
  </si>
  <si>
    <t xml:space="preserve">DRB/Washify/Rinsed platform</t>
  </si>
  <si>
    <t xml:space="preserve">SUBTOTAL — B</t>
  </si>
  <si>
    <t xml:space="preserve">C. VACUTECH VACUUM SYSTEM (17 Bays: Area A=6, Area B=11)</t>
  </si>
  <si>
    <t xml:space="preserve">37-P</t>
  </si>
  <si>
    <t xml:space="preserve">Vacuum Producer — 50HP T4 Direct Drive (Area A)</t>
  </si>
  <si>
    <t xml:space="preserve">Vacutech Dwg V111; 460V/3PH/60Hz VFD</t>
  </si>
  <si>
    <t xml:space="preserve">Vacuum Producer — 50HP T4 Direct Drive (Area B)</t>
  </si>
  <si>
    <t xml:space="preserve">8" T4 Indoor Exhaust Muffler</t>
  </si>
  <si>
    <t xml:space="preserve">Vacutech Dwg V111 Equip List</t>
  </si>
  <si>
    <t xml:space="preserve">38x88 Filter Separator</t>
  </si>
  <si>
    <t xml:space="preserve">Vacutech Dwg V111; one per producer</t>
  </si>
  <si>
    <t xml:space="preserve">VFD Drive (per producer, 460V/3PH)</t>
  </si>
  <si>
    <t xml:space="preserve">Per Vacutech spec; sized per producer HP</t>
  </si>
  <si>
    <t xml:space="preserve">Single User Palm Arch — No Canopy</t>
  </si>
  <si>
    <t xml:space="preserve">V111: 2 Area A + 2 Area B (ends)</t>
  </si>
  <si>
    <t xml:space="preserve">Dual User Palm Arch — No Canopy</t>
  </si>
  <si>
    <t xml:space="preserve">V111: 5 Area A + 10 Area B (between)</t>
  </si>
  <si>
    <t xml:space="preserve">Crevice Vacuum Tool &amp; Holder</t>
  </si>
  <si>
    <t xml:space="preserve">High</t>
  </si>
  <si>
    <t xml:space="preserve">V111: 6 Area A + 11 Area B</t>
  </si>
  <si>
    <t xml:space="preserve">Duo Lock Tool &amp; Hanger</t>
  </si>
  <si>
    <t xml:space="preserve">ADA Tool Bracket w/ Air Hanger</t>
  </si>
  <si>
    <t xml:space="preserve">V111: 2 Area A only</t>
  </si>
  <si>
    <t xml:space="preserve">Claw Tool Extension Bracket</t>
  </si>
  <si>
    <t xml:space="preserve">V111: 5 Area A + 11 Area B</t>
  </si>
  <si>
    <t xml:space="preserve">1-1/2"x15' Rapidlock Hose</t>
  </si>
  <si>
    <t xml:space="preserve">V111: 12 Area A + 22 Area B</t>
  </si>
  <si>
    <t xml:space="preserve">Air Nozzle &amp; Hose</t>
  </si>
  <si>
    <t xml:space="preserve">V111: 7 Area A + 12 Area B</t>
  </si>
  <si>
    <t xml:space="preserve">13" Slotted Mat Rack w/ Bumpers</t>
  </si>
  <si>
    <t xml:space="preserve">30 Gallon Slotted Waste Receptacle</t>
  </si>
  <si>
    <t xml:space="preserve">Air Tool Hanger</t>
  </si>
  <si>
    <t xml:space="preserve">6" Overhead Aluminum Vacuum Tubing (~228 LF)</t>
  </si>
  <si>
    <t xml:space="preserve">V201: Area A=84.5' + Area B=143'</t>
  </si>
  <si>
    <t xml:space="preserve">6" Overhead Sch.40 PVC Vacuum Pipe</t>
  </si>
  <si>
    <t xml:space="preserve">V121 Site Isometric Item 1</t>
  </si>
  <si>
    <t xml:space="preserve">Concrete Footings &amp; Pads (17 stations)</t>
  </si>
  <si>
    <t xml:space="preserve">V411 Footing Detail; per arch foundation</t>
  </si>
  <si>
    <t xml:space="preserve">Vacutech Installation Labor (by Vacutech)</t>
  </si>
  <si>
    <t xml:space="preserve">Vacutech</t>
  </si>
  <si>
    <t xml:space="preserve">Vacutech offers installation as option</t>
  </si>
  <si>
    <t xml:space="preserve">SUBTOTAL — C</t>
  </si>
  <si>
    <t xml:space="preserve">D. CANOPY &amp; SITE STRUCTURES</t>
  </si>
  <si>
    <t xml:space="preserve">POS Canopy Structure (Jimco/Skyscape — 44'×38' steel)</t>
  </si>
  <si>
    <t xml:space="preserve">Vendor</t>
  </si>
  <si>
    <t xml:space="preserve">Jimco Dwgs AB1/CS1/CS2; Skyscape install</t>
  </si>
  <si>
    <t xml:space="preserve">Canopy Pan Deck, ACM Fascia, Lighting, Gutter/Downspout</t>
  </si>
  <si>
    <t xml:space="preserve">Per CS2 details; vendor-supplied</t>
  </si>
  <si>
    <t xml:space="preserve">Dumpster Enclosure (CMU + Stack Stone + Gates)</t>
  </si>
  <si>
    <t xml:space="preserve">GC</t>
  </si>
  <si>
    <t xml:space="preserve">Dwg A1.1 Plan &amp; Elevations</t>
  </si>
  <si>
    <t xml:space="preserve">Vacuum Equipment Enclosure (CMU + Gate)</t>
  </si>
  <si>
    <t xml:space="preserve">Dwg A1.2 Plan &amp; Elevations</t>
  </si>
  <si>
    <t xml:space="preserve">Monument Sign (Stack Stone Base + Sign)</t>
  </si>
  <si>
    <t xml:space="preserve">Per Signage Packet; MCW sign vendor</t>
  </si>
  <si>
    <t xml:space="preserve">Decorative Site Fence &amp; Bollards</t>
  </si>
  <si>
    <t xml:space="preserve">Dwg A1.6 — 162'-11½" fence length</t>
  </si>
  <si>
    <t xml:space="preserve">SUBTOTAL — D</t>
  </si>
  <si>
    <t xml:space="preserve">E. LIGHTING &amp; ELECTRICAL FIXTURES (Owner-Supplied / GC-Installed)</t>
  </si>
  <si>
    <t xml:space="preserve">F1</t>
  </si>
  <si>
    <t xml:space="preserve">1x4 Dimmable Troffer Light (LED)</t>
  </si>
  <si>
    <t xml:space="preserve">Dwg A3.0 RCP; electrical plans</t>
  </si>
  <si>
    <t xml:space="preserve">F2</t>
  </si>
  <si>
    <t xml:space="preserve">4FT Strip Light Ceiling Mounted</t>
  </si>
  <si>
    <t xml:space="preserve">Dwg A3.0</t>
  </si>
  <si>
    <t xml:space="preserve">F3</t>
  </si>
  <si>
    <t xml:space="preserve">Exterior Wall Mounted Light Fixture</t>
  </si>
  <si>
    <t xml:space="preserve">Per Light Fixture Submittal Package</t>
  </si>
  <si>
    <t xml:space="preserve">F4</t>
  </si>
  <si>
    <t xml:space="preserve">Interior Pendant Light Fixture</t>
  </si>
  <si>
    <t xml:space="preserve">F5</t>
  </si>
  <si>
    <t xml:space="preserve">Interior Recessed Light Fixture</t>
  </si>
  <si>
    <t xml:space="preserve">F10</t>
  </si>
  <si>
    <t xml:space="preserve">Exterior Up/Down Light Fixture</t>
  </si>
  <si>
    <t xml:space="preserve">F16</t>
  </si>
  <si>
    <t xml:space="preserve">Yellow LED Accent Tank</t>
  </si>
  <si>
    <t xml:space="preserve">Misc Electrical Fixtures (exit signs, emergency)</t>
  </si>
  <si>
    <t xml:space="preserve">Code-required egress/emergency</t>
  </si>
  <si>
    <t xml:space="preserve">SUBTOTAL — E</t>
  </si>
  <si>
    <t xml:space="preserve">GRAND TOTAL — ALL EQUIPMENT</t>
  </si>
  <si>
    <t xml:space="preserve">Puerto Rico Ocean Freight &amp; Import Logistics Adder (8-12%)</t>
  </si>
  <si>
    <t xml:space="preserve">FLAG</t>
  </si>
  <si>
    <t xml:space="preserve">Container ship from mainland US; Jones Act premium</t>
  </si>
  <si>
    <t xml:space="preserve">TOTAL EQUIPMENT DELIVERED TO PUERTO RICO</t>
  </si>
  <si>
    <t xml:space="preserve">MISTER CAR WASH — COMPREHENSIVE CONSTRUCTION COST MODEL</t>
  </si>
  <si>
    <t xml:space="preserve">Puerto Rico — TIPS Panel Construction | Per-Location Estimate | All Values USD</t>
  </si>
  <si>
    <t xml:space="preserve">Div</t>
  </si>
  <si>
    <t xml:space="preserve">Cost Category / Line Item</t>
  </si>
  <si>
    <t xml:space="preserve">Low Estimate</t>
  </si>
  <si>
    <t xml:space="preserve">Mid Estimate</t>
  </si>
  <si>
    <t xml:space="preserve">High Estimate</t>
  </si>
  <si>
    <t xml:space="preserve">% of Mid Total</t>
  </si>
  <si>
    <t xml:space="preserve">Notes / Basis of Estimate</t>
  </si>
  <si>
    <t xml:space="preserve">DIVISION 1: GENERAL CONDITIONS &amp; OVERHEAD</t>
  </si>
  <si>
    <t xml:space="preserve">01</t>
  </si>
  <si>
    <t xml:space="preserve">General Conditions (Super, PM, trailer, temp power)</t>
  </si>
  <si>
    <t xml:space="preserve">MCW Bid Instructions; 180-day schedule</t>
  </si>
  <si>
    <t xml:space="preserve">Builder's Risk Insurance (Owner-supplied)</t>
  </si>
  <si>
    <t xml:space="preserve">Excluded per MCW Scope Clarifications</t>
  </si>
  <si>
    <t xml:space="preserve">Performance Bond (additive alternate)</t>
  </si>
  <si>
    <t xml:space="preserve">MCW requires as additive alternate</t>
  </si>
  <si>
    <t xml:space="preserve">Permits &amp; Professional Fees (OGPe, A/E, legal)</t>
  </si>
  <si>
    <t xml:space="preserve">PR Permiso Único + A/E stamps + legal</t>
  </si>
  <si>
    <t xml:space="preserve">Construction Survey &amp; Stakeout</t>
  </si>
  <si>
    <t xml:space="preserve">Stakeout, elevation cert, as-builts</t>
  </si>
  <si>
    <t xml:space="preserve">Subtotal — DIVISION 1: GENERAL CONDITIONS &amp; OVERHEAD</t>
  </si>
  <si>
    <t xml:space="preserve">DIVISION 2: SITE WORK &amp; CIVIL</t>
  </si>
  <si>
    <t xml:space="preserve">02</t>
  </si>
  <si>
    <t xml:space="preserve">Demolition / Site Clearing (if applicable)</t>
  </si>
  <si>
    <t xml:space="preserve">Per MCW Sec 7; demo scope TBD by site</t>
  </si>
  <si>
    <t xml:space="preserve">Earthwork — Cut/Fill, Grading, Compaction</t>
  </si>
  <si>
    <t xml:space="preserve">Import/export unit costs per MCW Addendum</t>
  </si>
  <si>
    <t xml:space="preserve">Storm Drainage System</t>
  </si>
  <si>
    <t xml:space="preserve">Trench drains, catch basins, tie to site system</t>
  </si>
  <si>
    <t xml:space="preserve">Concrete Paving (bldg slab + site)</t>
  </si>
  <si>
    <t xml:space="preserve">#3 rebar 18" o.c. both ways per MCW Addendum Div 2</t>
  </si>
  <si>
    <t xml:space="preserve">Asphalt Paving &amp; Striping</t>
  </si>
  <si>
    <t xml:space="preserve">Parking, drive lanes, ADA spaces</t>
  </si>
  <si>
    <t xml:space="preserve">Concrete Sidewalks &amp; Curbs</t>
  </si>
  <si>
    <t xml:space="preserve">ADA accessible route per civil plans</t>
  </si>
  <si>
    <t xml:space="preserve">Erosion Control / SWPPP</t>
  </si>
  <si>
    <t xml:space="preserve">NPDES per MCW Bid Instructions</t>
  </si>
  <si>
    <t xml:space="preserve">Landscaping &amp; Irrigation</t>
  </si>
  <si>
    <t xml:space="preserve">MCW requires irrigation even if not on plans</t>
  </si>
  <si>
    <t xml:space="preserve">Subtotal — DIVISION 2: SITE WORK &amp; CIVIL</t>
  </si>
  <si>
    <t xml:space="preserve">DIVISION 3: CONCRETE (Building-Specific)</t>
  </si>
  <si>
    <t xml:space="preserve">03</t>
  </si>
  <si>
    <t xml:space="preserve">Building Foundation &amp; Footings</t>
  </si>
  <si>
    <t xml:space="preserve">Per structural plans; f'c=4000 psi</t>
  </si>
  <si>
    <t xml:space="preserve">Wash Tunnel Trench (141' × detailed sections)</t>
  </si>
  <si>
    <t xml:space="preserve">Dwg A2.2; complex formed trench w/ slopes</t>
  </si>
  <si>
    <t xml:space="preserve">Conveyor Pit &amp; Correlator Pit</t>
  </si>
  <si>
    <t xml:space="preserve">Per A0.5 Items 18-0, 18-1</t>
  </si>
  <si>
    <t xml:space="preserve">Reclaim / Trash Pit (precast)</t>
  </si>
  <si>
    <t xml:space="preserve">Precast concrete trash pit per A2.2</t>
  </si>
  <si>
    <t xml:space="preserve">Canopy Footings (Jimco spec — 4'-6" sq × 26" deep)</t>
  </si>
  <si>
    <t xml:space="preserve">Jimco Dwg AB1; spread footings</t>
  </si>
  <si>
    <t xml:space="preserve">Vacuum Station Footings (17 stations)</t>
  </si>
  <si>
    <t xml:space="preserve">Vacutech V411 footing details</t>
  </si>
  <si>
    <t xml:space="preserve">Subtotal — DIVISION 3: CONCRETE (Building-Specific)</t>
  </si>
  <si>
    <t xml:space="preserve">DIVISION 4: MASONRY</t>
  </si>
  <si>
    <t xml:space="preserve">04</t>
  </si>
  <si>
    <t xml:space="preserve">CMU Block Walls (tunnel/mechanical/enclosures)</t>
  </si>
  <si>
    <t xml:space="preserve">Per A2.0 wall types; 8" CMU w/ grout</t>
  </si>
  <si>
    <t xml:space="preserve">Stack Stone Veneer (monument sign + dumpster)</t>
  </si>
  <si>
    <t xml:space="preserve">MCW Addendum Div 4; stone supplier TBD</t>
  </si>
  <si>
    <t xml:space="preserve">Subtotal — DIVISION 4: MASONRY</t>
  </si>
  <si>
    <t xml:space="preserve">DIVISION 5: STRUCTURAL STEEL &amp; MISC METALS</t>
  </si>
  <si>
    <t xml:space="preserve">05</t>
  </si>
  <si>
    <t xml:space="preserve">Building Structural Steel (columns, beams, trusses)</t>
  </si>
  <si>
    <t xml:space="preserve">Per structural plans; wood trusses + steel</t>
  </si>
  <si>
    <t xml:space="preserve">Misc Metals (railings, ladder, bollards, gate frames)</t>
  </si>
  <si>
    <t xml:space="preserve">Per A1.3 enclosure details + bollard details</t>
  </si>
  <si>
    <t xml:space="preserve">Subtotal — DIVISION 5: STRUCTURAL STEEL &amp; MISC METALS</t>
  </si>
  <si>
    <t xml:space="preserve">DIVISION 6: TIPS PANEL ENVELOPE (Walls + Roof)</t>
  </si>
  <si>
    <t xml:space="preserve">06</t>
  </si>
  <si>
    <t xml:space="preserve">TIPS Panel — Material Procurement + Ship to PR ($12/SF)</t>
  </si>
  <si>
    <t xml:space="preserve">Per TIPS rate × net envelope area (Sheet 1)</t>
  </si>
  <si>
    <t xml:space="preserve">TIPS Panel — Full Scope: Supply + Ship + Install ($35/SF)</t>
  </si>
  <si>
    <t xml:space="preserve">Subtotal — DIVISION 6: TIPS PANEL ENVELOPE (Walls + Roof)</t>
  </si>
  <si>
    <t xml:space="preserve">DIVISION 7: THERMAL &amp; MOISTURE PROTECTION</t>
  </si>
  <si>
    <t xml:space="preserve">07</t>
  </si>
  <si>
    <t xml:space="preserve">Roofing System (standing seam metal + underlayment)</t>
  </si>
  <si>
    <t xml:space="preserve">Per A2.0 roof construction types</t>
  </si>
  <si>
    <t xml:space="preserve">Insulation (wall + roof — spray foam + batt)</t>
  </si>
  <si>
    <t xml:space="preserve">Per A2.0 wall types; R-21 batt + spray foam</t>
  </si>
  <si>
    <t xml:space="preserve">Waterproofing &amp; Weather Barriers</t>
  </si>
  <si>
    <t xml:space="preserve">Fluid-applied per A2.0; thermal barrier</t>
  </si>
  <si>
    <t xml:space="preserve">20-Year Roof Warranty (transferable)</t>
  </si>
  <si>
    <t xml:space="preserve">Required per MCW Scope Clarifications</t>
  </si>
  <si>
    <t xml:space="preserve">Subtotal — DIVISION 7: THERMAL &amp; MOISTURE PROTECTION</t>
  </si>
  <si>
    <t xml:space="preserve">DIVISION 8: DOORS, WINDOWS &amp; GLAZING</t>
  </si>
  <si>
    <t xml:space="preserve">08</t>
  </si>
  <si>
    <t xml:space="preserve">Overhead Doors (tunnel entrance/exit + mech)</t>
  </si>
  <si>
    <t xml:space="preserve">Per door schedule; sectional + high-speed</t>
  </si>
  <si>
    <t xml:space="preserve">Interior Doors (office, restrooms, vinyl)</t>
  </si>
  <si>
    <t xml:space="preserve">Vinyl man doors per MCW scope</t>
  </si>
  <si>
    <t xml:space="preserve">Storefront / Glazing</t>
  </si>
  <si>
    <t xml:space="preserve">Per Dwg A0.1; glazing spec</t>
  </si>
  <si>
    <t xml:space="preserve">Subtotal — DIVISION 8: DOORS, WINDOWS &amp; GLAZING</t>
  </si>
  <si>
    <t xml:space="preserve">DIVISION 9: FINISHES</t>
  </si>
  <si>
    <t xml:space="preserve">09</t>
  </si>
  <si>
    <t xml:space="preserve">Interior Framing &amp; Drywall (GWB per Div 09 22/29)</t>
  </si>
  <si>
    <t xml:space="preserve">Per A2.3 floor plan; offices/restrooms</t>
  </si>
  <si>
    <t xml:space="preserve">Porcelain Tile / Ceramic Tile</t>
  </si>
  <si>
    <t xml:space="preserve">Per Div 09 30 spec; restrooms + break room</t>
  </si>
  <si>
    <t xml:space="preserve">Acoustical Ceilings</t>
  </si>
  <si>
    <t xml:space="preserve">Per A3.0 RCP; 2x4 grid system</t>
  </si>
  <si>
    <t xml:space="preserve">Painting (interior + exterior)</t>
  </si>
  <si>
    <t xml:space="preserve">Per Div 09 91 spec</t>
  </si>
  <si>
    <t xml:space="preserve">Extrutech PVC Wall Panels (tunnel)</t>
  </si>
  <si>
    <t xml:space="preserve">Owner-provided; GC installs per MCW scope</t>
  </si>
  <si>
    <t xml:space="preserve">Sealed/Polished Concrete Floor (tunnel)</t>
  </si>
  <si>
    <t xml:space="preserve">Per Div 09 91 sealed concrete spec</t>
  </si>
  <si>
    <t xml:space="preserve">Subtotal — DIVISION 9: FINISHES</t>
  </si>
  <si>
    <t xml:space="preserve">DIVISION 10: SPECIALTIES</t>
  </si>
  <si>
    <t xml:space="preserve">10</t>
  </si>
  <si>
    <t xml:space="preserve">Aluminum Trellis/Canopies (Skyscape — owner vendor)</t>
  </si>
  <si>
    <t xml:space="preserve">MCW Addendum Div 10; Skyscape Canopies</t>
  </si>
  <si>
    <t xml:space="preserve">Restroom Accessories &amp; Toilet Partitions</t>
  </si>
  <si>
    <t xml:space="preserve">Per Div 10 spec</t>
  </si>
  <si>
    <t xml:space="preserve">Fire Extinguishers &amp; Protection</t>
  </si>
  <si>
    <t xml:space="preserve">Per Div 10 44/14 43 spec</t>
  </si>
  <si>
    <t xml:space="preserve">Subtotal — DIVISION 10: SPECIALTIES</t>
  </si>
  <si>
    <t xml:space="preserve">DIVISION 15: MECHANICAL / PLUMBING</t>
  </si>
  <si>
    <t xml:space="preserve">15</t>
  </si>
  <si>
    <t xml:space="preserve">Plumbing — Domestic Water + High-Pressure</t>
  </si>
  <si>
    <t xml:space="preserve">All copper in mech room per MCW Addendum Div 15</t>
  </si>
  <si>
    <t xml:space="preserve">Plumbing — Sanitary + Drain + Reclaim Piping</t>
  </si>
  <si>
    <t xml:space="preserve">RO piping = Sch 80 PVC per MCW Addendum</t>
  </si>
  <si>
    <t xml:space="preserve">HVAC (mechanical room + office spaces)</t>
  </si>
  <si>
    <t xml:space="preserve">Per HVAC plans; tropical climate considerations</t>
  </si>
  <si>
    <t xml:space="preserve">Compressed Air System (piping + connections)</t>
  </si>
  <si>
    <t xml:space="preserve">Buried air line per Vacutech V121</t>
  </si>
  <si>
    <t xml:space="preserve">Subtotal — DIVISION 15: MECHANICAL / PLUMBING</t>
  </si>
  <si>
    <t xml:space="preserve">DIVISION 16: ELECTRICAL</t>
  </si>
  <si>
    <t xml:space="preserve">16</t>
  </si>
  <si>
    <t xml:space="preserve">Main Electrical Service &amp; Transformer</t>
  </si>
  <si>
    <t xml:space="preserve">Wall-mounted transformer per A3.0 keynotes</t>
  </si>
  <si>
    <t xml:space="preserve">Branch Wiring &amp; Conduit (all PVC Sch 40)</t>
  </si>
  <si>
    <t xml:space="preserve">Per MCW scope; THHN/THWN wire; 100% home runs</t>
  </si>
  <si>
    <t xml:space="preserve">VFD Circuits (3 total — shielded, earth ground)</t>
  </si>
  <si>
    <t xml:space="preserve">Per MCW scope Div 16; dedicated conduit</t>
  </si>
  <si>
    <t xml:space="preserve">Site Lighting &amp; Photometrics</t>
  </si>
  <si>
    <t xml:space="preserve">Per electrical plans; LED site lights</t>
  </si>
  <si>
    <t xml:space="preserve">Lighting Fixture Installation (owner-supplied fixtures)</t>
  </si>
  <si>
    <t xml:space="preserve">GC installs owner-provided per MCW Addendum</t>
  </si>
  <si>
    <t xml:space="preserve">Fire Alarm System</t>
  </si>
  <si>
    <t xml:space="preserve">Per code requirements</t>
  </si>
  <si>
    <t xml:space="preserve">Subtotal — DIVISION 16: ELECTRICAL</t>
  </si>
  <si>
    <t xml:space="preserve">DIVISION 31-33: UTILITIES (Off-Site)</t>
  </si>
  <si>
    <t xml:space="preserve">31</t>
  </si>
  <si>
    <t xml:space="preserve">Water Service Connection (AAA)</t>
  </si>
  <si>
    <t xml:space="preserve">AAA meter + connection; 2-6 month lead</t>
  </si>
  <si>
    <t xml:space="preserve">Sewer Connection</t>
  </si>
  <si>
    <t xml:space="preserve">Per civil plans; may require pump station</t>
  </si>
  <si>
    <t xml:space="preserve">Electrical Service Connection (LUMA)</t>
  </si>
  <si>
    <t xml:space="preserve">LUMA connection; can be 2-6+ months</t>
  </si>
  <si>
    <t xml:space="preserve">33</t>
  </si>
  <si>
    <t xml:space="preserve">Telecom / Data / Security</t>
  </si>
  <si>
    <t xml:space="preserve">Internet, cameras, alarm system</t>
  </si>
  <si>
    <t xml:space="preserve">Subtotal — DIVISION 31-33: UTILITIES (Off-Site)</t>
  </si>
  <si>
    <t xml:space="preserve">PROJECT COSTS &amp; CONTINGENCY</t>
  </si>
  <si>
    <t xml:space="preserve">Contingency (% of hard costs)</t>
  </si>
  <si>
    <t xml:space="preserve">10% of subtotal; higher for PR utility risk</t>
  </si>
  <si>
    <t xml:space="preserve">Working Capital Reserve (startup + ramp)</t>
  </si>
  <si>
    <t xml:space="preserve">Chemical inventory, repairs, membership ramp</t>
  </si>
  <si>
    <t xml:space="preserve">Subtotal — PROJECT COSTS &amp; CONTINGENCY</t>
  </si>
  <si>
    <t xml:space="preserve">TOTAL EQUIPMENT (from Equipment Schedule sheet)</t>
  </si>
  <si>
    <t xml:space="preserve">HARD COST SUBTOTAL (Construction + Equipment)</t>
  </si>
  <si>
    <t xml:space="preserve">TOTAL PROJECT COST PER LOCATION</t>
  </si>
  <si>
    <t xml:space="preserve">Cost per SF (÷ 5,445 SF building area)</t>
  </si>
  <si>
    <t xml:space="preserve">SCOPE GAPS, MISSING DATA &amp; PR-SPECIFIC FLAGS</t>
  </si>
  <si>
    <t xml:space="preserve">#</t>
  </si>
  <si>
    <t xml:space="preserve">Item</t>
  </si>
  <si>
    <t xml:space="preserve">Severity</t>
  </si>
  <si>
    <t xml:space="preserve">Description / Action Required</t>
  </si>
  <si>
    <t xml:space="preserve">Sonny's Equipment Pricing — Manufacturer Quote Needed</t>
  </si>
  <si>
    <t xml:space="preserve">HIGH</t>
  </si>
  <si>
    <t xml:space="preserve">All Sonny's equipment prices are market estimates. A formal quote from Sonny's Direct is required for actual pricing. Total tunnel package may be $500K-$750K+ vs. itemized estimate.</t>
  </si>
  <si>
    <t xml:space="preserve">Vacutech System Pricing — Manufacturer Quote Needed</t>
  </si>
  <si>
    <t xml:space="preserve">Vacutech (1-800-917-9444) direct quote needed for complete 17-bay system with 2× producers, filter separators, VFDs, and all Palm Arch stations.</t>
  </si>
  <si>
    <t xml:space="preserve">Puerto Rico Site Not Yet Selected</t>
  </si>
  <si>
    <t xml:space="preserve">All civil/sitework costs are estimated from the Tucson AZ reference plans. Actual PR site conditions (soils, drainage, utilities) will significantly affect Div 2/31-33 costs.</t>
  </si>
  <si>
    <t xml:space="preserve">LUMA Electrical Service — Extended Lead Time</t>
  </si>
  <si>
    <t xml:space="preserve">LUMA connections in PR can take 2-6+ months. Service capacity at selected site must be verified. 480V/3-phase availability is critical for this facility.</t>
  </si>
  <si>
    <t xml:space="preserve">AAA Water/Sewer — Capacity &amp; Lead Time</t>
  </si>
  <si>
    <t xml:space="preserve">Car wash requires significant water capacity (~50-80 GPM). AAA connection timing and capacity at target site TBD.</t>
  </si>
  <si>
    <t xml:space="preserve">Hurricane/Seismic Design Uplift — PR vs. AZ</t>
  </si>
  <si>
    <t xml:space="preserve">MEDIUM</t>
  </si>
  <si>
    <t xml:space="preserve">Reference plans designed for AZ (100 MPH wind, Exposure C). PR requires 150-200 MPH wind design + seismic Zone D. TIPS panels and steel connections must be re-engineered.</t>
  </si>
  <si>
    <t xml:space="preserve">Jones Act Shipping Premium</t>
  </si>
  <si>
    <t xml:space="preserve">All equipment shipped from mainland US to PR is subject to Jones Act cabotage requirements, adding 8-15% freight premium vs. mainland delivery.</t>
  </si>
  <si>
    <t xml:space="preserve">Geotechnical Report — PR Site</t>
  </si>
  <si>
    <t xml:space="preserve">Reference geotech is for AZ site. A new geotechnical investigation for the PR site is mandatory before foundation design.</t>
  </si>
  <si>
    <t xml:space="preserve">Civil/LP Drawings — PR Adaptation</t>
  </si>
  <si>
    <t xml:space="preserve">Civil, landscape, and utility plans from AZ bid set must be entirely redesigned for PR site by local civil engineer.</t>
  </si>
  <si>
    <t xml:space="preserve">Act 60 Tax Incentive Application</t>
  </si>
  <si>
    <t xml:space="preserve">LOW</t>
  </si>
  <si>
    <t xml:space="preserve">If pursuing Act 60 Chapter 7 (Green Energy / Industrial), application must be filed with DDEC before operations. 4% corporate tax rate vs. 20.5% standard.</t>
  </si>
  <si>
    <t xml:space="preserve">Extrutech PVC Panel Availability in PR</t>
  </si>
  <si>
    <t xml:space="preserve">Extrutech panels are owner-provided. Verify freight logistics and any PR building code compliance requirements for PVC interior panels.</t>
  </si>
  <si>
    <t xml:space="preserve">Alumaboard Batten System — PR Corrosion</t>
  </si>
  <si>
    <t xml:space="preserve">Coastal PR environment may require upgraded fasteners (stainless) and coating for Alumaboard exterior system to prevent salt-air corrosion.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</si>
</sst>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\$#,##0"/>
    <numFmt numFmtId="168" formatCode="0.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b val="true"/>
      <sz val="14"/>
      <color rgb="FFCC0000"/>
      <name val="Arial"/>
      <family val="0"/>
      <charset val="1"/>
    </font>
    <font>
      <b val="true"/>
      <sz val="11"/>
      <color rgb="FFCC0000"/>
      <name val="Arial"/>
      <family val="0"/>
      <charset val="1"/>
    </font>
    <font>
      <b val="true"/>
      <sz val="11"/>
      <color rgb="FFFF8C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D6E4F0"/>
        <bgColor rgb="FFE2EFDA"/>
      </patternFill>
    </fill>
    <fill>
      <patternFill patternType="solid">
        <fgColor rgb="FFE2EFDA"/>
        <bgColor rgb="FFD6E4F0"/>
      </patternFill>
    </fill>
    <fill>
      <patternFill patternType="solid">
        <fgColor rgb="FF1F3864"/>
        <bgColor rgb="FF333333"/>
      </patternFill>
    </fill>
    <fill>
      <patternFill patternType="solid">
        <fgColor rgb="FFFFF2CC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BDD7EE"/>
        <bgColor rgb="FFD6E4F0"/>
      </patternFill>
    </fill>
    <fill>
      <patternFill patternType="solid">
        <fgColor rgb="FFFFC7CE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8C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6"/>
    <col collapsed="false" customWidth="true" hidden="false" outlineLevel="0" max="5" min="5" style="1" width="14"/>
    <col collapsed="false" customWidth="true" hidden="false" outlineLevel="0" max="6" min="6" style="1" width="40"/>
  </cols>
  <sheetData>
    <row r="1" customFormat="false" ht="17.2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15" hidden="false" customHeight="true" outlineLevel="0" collapsed="false">
      <c r="A4" s="4" t="s">
        <v>2</v>
      </c>
      <c r="B4" s="5"/>
      <c r="C4" s="5"/>
      <c r="D4" s="5"/>
      <c r="E4" s="5"/>
      <c r="F4" s="5"/>
    </row>
    <row r="5" customFormat="false" ht="15" hidden="false" customHeight="true" outlineLevel="0" collapsed="false">
      <c r="A5" s="6" t="s">
        <v>3</v>
      </c>
      <c r="B5" s="6" t="s">
        <v>4</v>
      </c>
      <c r="C5" s="6" t="s">
        <v>5</v>
      </c>
      <c r="D5" s="7"/>
      <c r="E5" s="7"/>
      <c r="F5" s="6" t="s">
        <v>6</v>
      </c>
    </row>
    <row r="6" customFormat="false" ht="15" hidden="false" customHeight="true" outlineLevel="0" collapsed="false">
      <c r="A6" s="8" t="s">
        <v>7</v>
      </c>
      <c r="B6" s="9" t="n">
        <v>5445</v>
      </c>
      <c r="C6" s="8" t="s">
        <v>8</v>
      </c>
      <c r="D6" s="7"/>
      <c r="E6" s="7"/>
      <c r="F6" s="10" t="s">
        <v>9</v>
      </c>
    </row>
    <row r="7" customFormat="false" ht="15" hidden="false" customHeight="true" outlineLevel="0" collapsed="false">
      <c r="A7" s="8" t="s">
        <v>10</v>
      </c>
      <c r="B7" s="11" t="n">
        <v>152.33</v>
      </c>
      <c r="C7" s="8" t="s">
        <v>11</v>
      </c>
      <c r="D7" s="7"/>
      <c r="E7" s="7"/>
      <c r="F7" s="10" t="s">
        <v>12</v>
      </c>
    </row>
    <row r="8" customFormat="false" ht="15" hidden="false" customHeight="true" outlineLevel="0" collapsed="false">
      <c r="A8" s="8" t="s">
        <v>13</v>
      </c>
      <c r="B8" s="9" t="n">
        <v>28</v>
      </c>
      <c r="C8" s="8" t="s">
        <v>11</v>
      </c>
      <c r="D8" s="7"/>
      <c r="E8" s="7"/>
      <c r="F8" s="10" t="s">
        <v>14</v>
      </c>
    </row>
    <row r="9" customFormat="false" ht="15" hidden="false" customHeight="true" outlineLevel="0" collapsed="false">
      <c r="A9" s="8" t="s">
        <v>15</v>
      </c>
      <c r="B9" s="9" t="n">
        <v>40</v>
      </c>
      <c r="C9" s="8" t="s">
        <v>11</v>
      </c>
      <c r="D9" s="7"/>
      <c r="E9" s="7"/>
      <c r="F9" s="10" t="s">
        <v>16</v>
      </c>
    </row>
    <row r="10" customFormat="false" ht="15" hidden="false" customHeight="true" outlineLevel="0" collapsed="false">
      <c r="A10" s="8" t="s">
        <v>17</v>
      </c>
      <c r="B10" s="9" t="n">
        <v>22</v>
      </c>
      <c r="C10" s="8" t="s">
        <v>11</v>
      </c>
      <c r="D10" s="7"/>
      <c r="E10" s="7"/>
      <c r="F10" s="10" t="s">
        <v>18</v>
      </c>
    </row>
    <row r="11" customFormat="false" ht="15" hidden="false" customHeight="true" outlineLevel="0" collapsed="false">
      <c r="A11" s="8" t="s">
        <v>19</v>
      </c>
      <c r="B11" s="9" t="n">
        <v>14</v>
      </c>
      <c r="C11" s="8" t="s">
        <v>11</v>
      </c>
      <c r="D11" s="7"/>
      <c r="E11" s="7"/>
      <c r="F11" s="10" t="s">
        <v>20</v>
      </c>
    </row>
    <row r="12" customFormat="false" ht="15" hidden="false" customHeight="true" outlineLevel="0" collapsed="false">
      <c r="A12" s="8" t="s">
        <v>21</v>
      </c>
      <c r="B12" s="9" t="n">
        <v>130</v>
      </c>
      <c r="C12" s="8" t="s">
        <v>11</v>
      </c>
      <c r="D12" s="7"/>
      <c r="E12" s="7"/>
      <c r="F12" s="10" t="s">
        <v>22</v>
      </c>
    </row>
    <row r="13" customFormat="false" ht="15" hidden="false" customHeight="true" outlineLevel="0" collapsed="false">
      <c r="A13" s="8" t="s">
        <v>23</v>
      </c>
      <c r="B13" s="9" t="n">
        <v>141</v>
      </c>
      <c r="C13" s="8" t="s">
        <v>11</v>
      </c>
      <c r="D13" s="7"/>
      <c r="E13" s="7"/>
      <c r="F13" s="10" t="s">
        <v>24</v>
      </c>
    </row>
    <row r="15" customFormat="false" ht="15" hidden="false" customHeight="true" outlineLevel="0" collapsed="false">
      <c r="A15" s="4" t="s">
        <v>25</v>
      </c>
      <c r="B15" s="5"/>
      <c r="C15" s="5"/>
      <c r="D15" s="5"/>
      <c r="E15" s="5"/>
      <c r="F15" s="5"/>
    </row>
    <row r="16" customFormat="false" ht="15" hidden="false" customHeight="true" outlineLevel="0" collapsed="false">
      <c r="A16" s="8" t="s">
        <v>26</v>
      </c>
      <c r="B16" s="12" t="n">
        <f aca="false">2*(B12+B8)</f>
        <v>316</v>
      </c>
      <c r="C16" s="8" t="s">
        <v>8</v>
      </c>
      <c r="D16" s="7"/>
      <c r="E16" s="7"/>
      <c r="F16" s="10" t="s">
        <v>27</v>
      </c>
    </row>
    <row r="17" customFormat="false" ht="15" hidden="false" customHeight="true" outlineLevel="0" collapsed="false">
      <c r="A17" s="8" t="s">
        <v>28</v>
      </c>
      <c r="B17" s="12" t="n">
        <f aca="false">2*(60+B9)</f>
        <v>200</v>
      </c>
      <c r="C17" s="8" t="s">
        <v>11</v>
      </c>
      <c r="D17" s="7"/>
      <c r="E17" s="7"/>
      <c r="F17" s="10" t="s">
        <v>29</v>
      </c>
    </row>
    <row r="18" customFormat="false" ht="15" hidden="false" customHeight="true" outlineLevel="0" collapsed="false">
      <c r="A18" s="8" t="s">
        <v>30</v>
      </c>
      <c r="B18" s="12" t="n">
        <f aca="false">B16+B17</f>
        <v>516</v>
      </c>
      <c r="C18" s="8" t="s">
        <v>11</v>
      </c>
      <c r="D18" s="7"/>
      <c r="E18" s="7"/>
      <c r="F18" s="10" t="s">
        <v>31</v>
      </c>
    </row>
    <row r="19" customFormat="false" ht="15" hidden="false" customHeight="true" outlineLevel="0" collapsed="false">
      <c r="A19" s="8" t="s">
        <v>32</v>
      </c>
      <c r="B19" s="12" t="n">
        <f aca="false">(B16*B10+B17*B11)/B18</f>
        <v>18.8992248062016</v>
      </c>
      <c r="C19" s="8" t="s">
        <v>11</v>
      </c>
      <c r="D19" s="7"/>
      <c r="E19" s="7"/>
      <c r="F19" s="10" t="s">
        <v>33</v>
      </c>
    </row>
    <row r="20" customFormat="false" ht="15" hidden="false" customHeight="true" outlineLevel="0" collapsed="false">
      <c r="A20" s="8" t="s">
        <v>34</v>
      </c>
      <c r="B20" s="12" t="n">
        <f aca="false">B18*B19</f>
        <v>9752</v>
      </c>
      <c r="C20" s="8" t="s">
        <v>8</v>
      </c>
      <c r="D20" s="7"/>
      <c r="E20" s="7"/>
      <c r="F20" s="10" t="s">
        <v>35</v>
      </c>
    </row>
    <row r="21" customFormat="false" ht="15" hidden="false" customHeight="true" outlineLevel="0" collapsed="false">
      <c r="A21" s="8" t="s">
        <v>36</v>
      </c>
      <c r="B21" s="9" t="n">
        <v>750</v>
      </c>
      <c r="C21" s="8" t="s">
        <v>8</v>
      </c>
      <c r="D21" s="7"/>
      <c r="E21" s="7"/>
      <c r="F21" s="10" t="s">
        <v>37</v>
      </c>
    </row>
    <row r="22" customFormat="false" ht="15" hidden="false" customHeight="true" outlineLevel="0" collapsed="false">
      <c r="A22" s="13" t="s">
        <v>38</v>
      </c>
      <c r="B22" s="14" t="n">
        <f aca="false">B20-B21</f>
        <v>9002</v>
      </c>
      <c r="C22" s="8" t="s">
        <v>8</v>
      </c>
      <c r="D22" s="7"/>
      <c r="E22" s="7"/>
      <c r="F22" s="10" t="s">
        <v>39</v>
      </c>
    </row>
    <row r="23" customFormat="false" ht="15" hidden="false" customHeight="true" outlineLevel="0" collapsed="false">
      <c r="A23" s="8" t="s">
        <v>40</v>
      </c>
      <c r="B23" s="12" t="n">
        <f aca="false">B6</f>
        <v>5445</v>
      </c>
      <c r="C23" s="8" t="s">
        <v>8</v>
      </c>
      <c r="D23" s="7"/>
      <c r="E23" s="7"/>
      <c r="F23" s="10" t="s">
        <v>41</v>
      </c>
    </row>
    <row r="24" customFormat="false" ht="15" hidden="false" customHeight="true" outlineLevel="0" collapsed="false">
      <c r="A24" s="13" t="s">
        <v>42</v>
      </c>
      <c r="B24" s="14" t="n">
        <f aca="false">B22+B23</f>
        <v>14447</v>
      </c>
      <c r="C24" s="8" t="s">
        <v>8</v>
      </c>
      <c r="D24" s="7"/>
      <c r="E24" s="7"/>
      <c r="F24" s="10" t="s">
        <v>43</v>
      </c>
    </row>
    <row r="26" customFormat="false" ht="15" hidden="false" customHeight="true" outlineLevel="0" collapsed="false">
      <c r="A26" s="4" t="s">
        <v>44</v>
      </c>
      <c r="B26" s="5"/>
      <c r="C26" s="5"/>
      <c r="D26" s="5"/>
      <c r="E26" s="5"/>
      <c r="F26" s="5"/>
    </row>
    <row r="27" customFormat="false" ht="15" hidden="false" customHeight="true" outlineLevel="0" collapsed="false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49</v>
      </c>
      <c r="F27" s="6" t="s">
        <v>50</v>
      </c>
    </row>
    <row r="28" customFormat="false" ht="15" hidden="false" customHeight="true" outlineLevel="0" collapsed="false">
      <c r="A28" s="6" t="s">
        <v>51</v>
      </c>
      <c r="B28" s="15" t="n">
        <v>12</v>
      </c>
      <c r="C28" s="16" t="n">
        <f aca="false">B28*B22</f>
        <v>108024</v>
      </c>
      <c r="D28" s="16" t="n">
        <f aca="false">B28*B23</f>
        <v>65340</v>
      </c>
      <c r="E28" s="16" t="n">
        <f aca="false">C28+D28</f>
        <v>173364</v>
      </c>
      <c r="F28" s="10" t="s">
        <v>52</v>
      </c>
    </row>
    <row r="29" customFormat="false" ht="15" hidden="false" customHeight="true" outlineLevel="0" collapsed="false">
      <c r="A29" s="13" t="s">
        <v>53</v>
      </c>
      <c r="B29" s="17" t="n">
        <v>35</v>
      </c>
      <c r="C29" s="18" t="n">
        <f aca="false">B29*B22</f>
        <v>315070</v>
      </c>
      <c r="D29" s="18" t="n">
        <f aca="false">B29*B23</f>
        <v>190575</v>
      </c>
      <c r="E29" s="18" t="n">
        <f aca="false">C29+D29</f>
        <v>505645</v>
      </c>
      <c r="F29" s="19" t="s">
        <v>54</v>
      </c>
    </row>
    <row r="30" customFormat="false" ht="15" hidden="false" customHeight="true" outlineLevel="0" collapsed="false">
      <c r="A30" s="8" t="s">
        <v>55</v>
      </c>
      <c r="B30" s="16" t="n">
        <f aca="false">B29-B28</f>
        <v>23</v>
      </c>
      <c r="C30" s="16" t="n">
        <f aca="false">C29-C28</f>
        <v>207046</v>
      </c>
      <c r="D30" s="16" t="n">
        <f aca="false">D29-D28</f>
        <v>125235</v>
      </c>
      <c r="E30" s="16" t="n">
        <f aca="false">E29-E28</f>
        <v>332281</v>
      </c>
      <c r="F30" s="10" t="s">
        <v>56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45"/>
    <col collapsed="false" customWidth="true" hidden="false" outlineLevel="0" max="3" min="3" style="1" width="12"/>
    <col collapsed="false" customWidth="true" hidden="false" outlineLevel="0" max="5" min="4" style="1" width="14"/>
    <col collapsed="false" customWidth="true" hidden="false" outlineLevel="0" max="6" min="6" style="1" width="16"/>
    <col collapsed="false" customWidth="true" hidden="false" outlineLevel="0" max="7" min="7" style="1" width="14"/>
    <col collapsed="false" customWidth="true" hidden="false" outlineLevel="0" max="8" min="8" style="1" width="35"/>
  </cols>
  <sheetData>
    <row r="1" customFormat="false" ht="17.2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 t="s">
        <v>58</v>
      </c>
      <c r="B2" s="3"/>
      <c r="C2" s="3"/>
      <c r="D2" s="3"/>
      <c r="E2" s="3"/>
      <c r="F2" s="3"/>
      <c r="G2" s="3"/>
      <c r="H2" s="3"/>
    </row>
    <row r="4" customFormat="false" ht="26.25" hidden="false" customHeight="true" outlineLevel="0" collapsed="false">
      <c r="A4" s="20" t="s">
        <v>59</v>
      </c>
      <c r="B4" s="20" t="s">
        <v>60</v>
      </c>
      <c r="C4" s="20" t="s">
        <v>61</v>
      </c>
      <c r="D4" s="20" t="s">
        <v>62</v>
      </c>
      <c r="E4" s="20" t="s">
        <v>63</v>
      </c>
      <c r="F4" s="20" t="s">
        <v>64</v>
      </c>
      <c r="G4" s="20" t="s">
        <v>65</v>
      </c>
      <c r="H4" s="20" t="s">
        <v>66</v>
      </c>
    </row>
    <row r="6" customFormat="false" ht="15" hidden="false" customHeight="true" outlineLevel="0" collapsed="false">
      <c r="A6" s="21" t="s">
        <v>67</v>
      </c>
      <c r="B6" s="21"/>
      <c r="C6" s="21"/>
      <c r="D6" s="21"/>
      <c r="E6" s="21"/>
      <c r="F6" s="21"/>
      <c r="G6" s="21"/>
      <c r="H6" s="21"/>
    </row>
    <row r="7" customFormat="false" ht="15" hidden="false" customHeight="true" outlineLevel="0" collapsed="false">
      <c r="A7" s="8" t="s">
        <v>68</v>
      </c>
      <c r="B7" s="8" t="s">
        <v>69</v>
      </c>
      <c r="C7" s="22" t="n">
        <v>1</v>
      </c>
      <c r="D7" s="15" t="n">
        <v>18000</v>
      </c>
      <c r="E7" s="16" t="n">
        <f aca="false">C7*D7</f>
        <v>18000</v>
      </c>
      <c r="F7" s="8" t="s">
        <v>70</v>
      </c>
      <c r="G7" s="8" t="s">
        <v>71</v>
      </c>
      <c r="H7" s="10" t="s">
        <v>72</v>
      </c>
    </row>
    <row r="8" customFormat="false" ht="15" hidden="false" customHeight="true" outlineLevel="0" collapsed="false">
      <c r="A8" s="8" t="s">
        <v>73</v>
      </c>
      <c r="B8" s="8" t="s">
        <v>74</v>
      </c>
      <c r="C8" s="22" t="n">
        <v>1</v>
      </c>
      <c r="D8" s="15" t="n">
        <v>22000</v>
      </c>
      <c r="E8" s="16" t="n">
        <f aca="false">C8*D8</f>
        <v>22000</v>
      </c>
      <c r="F8" s="8" t="s">
        <v>70</v>
      </c>
      <c r="G8" s="8" t="s">
        <v>71</v>
      </c>
      <c r="H8" s="10" t="s">
        <v>75</v>
      </c>
    </row>
    <row r="9" customFormat="false" ht="15" hidden="false" customHeight="true" outlineLevel="0" collapsed="false">
      <c r="A9" s="8" t="s">
        <v>76</v>
      </c>
      <c r="B9" s="8" t="s">
        <v>77</v>
      </c>
      <c r="C9" s="22" t="n">
        <v>1</v>
      </c>
      <c r="D9" s="15" t="n">
        <v>12000</v>
      </c>
      <c r="E9" s="16" t="n">
        <f aca="false">C9*D9</f>
        <v>12000</v>
      </c>
      <c r="F9" s="8" t="s">
        <v>70</v>
      </c>
      <c r="G9" s="8" t="s">
        <v>71</v>
      </c>
      <c r="H9" s="10" t="s">
        <v>78</v>
      </c>
    </row>
    <row r="10" customFormat="false" ht="15" hidden="false" customHeight="true" outlineLevel="0" collapsed="false">
      <c r="A10" s="8" t="s">
        <v>79</v>
      </c>
      <c r="B10" s="8" t="s">
        <v>80</v>
      </c>
      <c r="C10" s="22" t="n">
        <v>2</v>
      </c>
      <c r="D10" s="15" t="n">
        <v>4500</v>
      </c>
      <c r="E10" s="16" t="n">
        <f aca="false">C10*D10</f>
        <v>9000</v>
      </c>
      <c r="F10" s="8" t="s">
        <v>70</v>
      </c>
      <c r="G10" s="8" t="s">
        <v>71</v>
      </c>
      <c r="H10" s="10" t="s">
        <v>81</v>
      </c>
    </row>
    <row r="11" customFormat="false" ht="15" hidden="false" customHeight="true" outlineLevel="0" collapsed="false">
      <c r="A11" s="8" t="s">
        <v>82</v>
      </c>
      <c r="B11" s="8" t="s">
        <v>83</v>
      </c>
      <c r="C11" s="22" t="n">
        <v>1</v>
      </c>
      <c r="D11" s="15" t="n">
        <v>8500</v>
      </c>
      <c r="E11" s="16" t="n">
        <f aca="false">C11*D11</f>
        <v>8500</v>
      </c>
      <c r="F11" s="8" t="s">
        <v>70</v>
      </c>
      <c r="G11" s="8" t="s">
        <v>71</v>
      </c>
      <c r="H11" s="10" t="s">
        <v>84</v>
      </c>
    </row>
    <row r="12" customFormat="false" ht="15" hidden="false" customHeight="true" outlineLevel="0" collapsed="false">
      <c r="A12" s="8" t="s">
        <v>85</v>
      </c>
      <c r="B12" s="8" t="s">
        <v>86</v>
      </c>
      <c r="C12" s="22" t="n">
        <v>1</v>
      </c>
      <c r="D12" s="15" t="n">
        <v>8000</v>
      </c>
      <c r="E12" s="16" t="n">
        <f aca="false">C12*D12</f>
        <v>8000</v>
      </c>
      <c r="F12" s="8" t="s">
        <v>70</v>
      </c>
      <c r="G12" s="8" t="s">
        <v>71</v>
      </c>
      <c r="H12" s="10" t="s">
        <v>87</v>
      </c>
    </row>
    <row r="13" customFormat="false" ht="15" hidden="false" customHeight="true" outlineLevel="0" collapsed="false">
      <c r="A13" s="8" t="s">
        <v>88</v>
      </c>
      <c r="B13" s="8" t="s">
        <v>89</v>
      </c>
      <c r="C13" s="22" t="n">
        <v>1</v>
      </c>
      <c r="D13" s="15" t="n">
        <v>4500</v>
      </c>
      <c r="E13" s="16" t="n">
        <f aca="false">C13*D13</f>
        <v>4500</v>
      </c>
      <c r="F13" s="8" t="s">
        <v>70</v>
      </c>
      <c r="G13" s="8" t="s">
        <v>71</v>
      </c>
      <c r="H13" s="10" t="s">
        <v>90</v>
      </c>
    </row>
    <row r="14" customFormat="false" ht="15" hidden="false" customHeight="true" outlineLevel="0" collapsed="false">
      <c r="A14" s="8" t="s">
        <v>91</v>
      </c>
      <c r="B14" s="8" t="s">
        <v>92</v>
      </c>
      <c r="C14" s="22" t="n">
        <v>1</v>
      </c>
      <c r="D14" s="15" t="n">
        <v>7500</v>
      </c>
      <c r="E14" s="16" t="n">
        <f aca="false">C14*D14</f>
        <v>7500</v>
      </c>
      <c r="F14" s="8" t="s">
        <v>70</v>
      </c>
      <c r="G14" s="8" t="s">
        <v>71</v>
      </c>
      <c r="H14" s="10" t="s">
        <v>93</v>
      </c>
    </row>
    <row r="15" customFormat="false" ht="15" hidden="false" customHeight="true" outlineLevel="0" collapsed="false">
      <c r="A15" s="8" t="s">
        <v>94</v>
      </c>
      <c r="B15" s="8" t="s">
        <v>95</v>
      </c>
      <c r="C15" s="22" t="n">
        <v>1</v>
      </c>
      <c r="D15" s="15" t="n">
        <v>3500</v>
      </c>
      <c r="E15" s="16" t="n">
        <f aca="false">C15*D15</f>
        <v>3500</v>
      </c>
      <c r="F15" s="8" t="s">
        <v>96</v>
      </c>
      <c r="G15" s="8" t="s">
        <v>71</v>
      </c>
      <c r="H15" s="10" t="s">
        <v>97</v>
      </c>
    </row>
    <row r="16" customFormat="false" ht="15" hidden="false" customHeight="true" outlineLevel="0" collapsed="false">
      <c r="A16" s="8" t="s">
        <v>98</v>
      </c>
      <c r="B16" s="8" t="s">
        <v>99</v>
      </c>
      <c r="C16" s="22" t="n">
        <v>1</v>
      </c>
      <c r="D16" s="15" t="n">
        <v>6500</v>
      </c>
      <c r="E16" s="16" t="n">
        <f aca="false">C16*D16</f>
        <v>6500</v>
      </c>
      <c r="F16" s="8" t="s">
        <v>96</v>
      </c>
      <c r="G16" s="8" t="s">
        <v>71</v>
      </c>
      <c r="H16" s="10" t="s">
        <v>100</v>
      </c>
    </row>
    <row r="17" customFormat="false" ht="15" hidden="false" customHeight="true" outlineLevel="0" collapsed="false">
      <c r="A17" s="8" t="s">
        <v>101</v>
      </c>
      <c r="B17" s="8" t="s">
        <v>102</v>
      </c>
      <c r="C17" s="22" t="n">
        <v>1</v>
      </c>
      <c r="D17" s="15" t="n">
        <v>9000</v>
      </c>
      <c r="E17" s="16" t="n">
        <f aca="false">C17*D17</f>
        <v>9000</v>
      </c>
      <c r="F17" s="8" t="s">
        <v>96</v>
      </c>
      <c r="G17" s="8" t="s">
        <v>71</v>
      </c>
      <c r="H17" s="10" t="s">
        <v>103</v>
      </c>
    </row>
    <row r="18" customFormat="false" ht="15" hidden="false" customHeight="true" outlineLevel="0" collapsed="false">
      <c r="A18" s="8" t="s">
        <v>104</v>
      </c>
      <c r="B18" s="8" t="s">
        <v>105</v>
      </c>
      <c r="C18" s="22" t="n">
        <v>2</v>
      </c>
      <c r="D18" s="15" t="n">
        <v>4500</v>
      </c>
      <c r="E18" s="16" t="n">
        <f aca="false">C18*D18</f>
        <v>9000</v>
      </c>
      <c r="F18" s="8" t="s">
        <v>96</v>
      </c>
      <c r="G18" s="8" t="s">
        <v>71</v>
      </c>
      <c r="H18" s="10" t="s">
        <v>106</v>
      </c>
    </row>
    <row r="19" customFormat="false" ht="15" hidden="false" customHeight="true" outlineLevel="0" collapsed="false">
      <c r="A19" s="8" t="s">
        <v>107</v>
      </c>
      <c r="B19" s="8" t="s">
        <v>108</v>
      </c>
      <c r="C19" s="22" t="n">
        <v>1</v>
      </c>
      <c r="D19" s="15" t="n">
        <v>5500</v>
      </c>
      <c r="E19" s="16" t="n">
        <f aca="false">C19*D19</f>
        <v>5500</v>
      </c>
      <c r="F19" s="8" t="s">
        <v>70</v>
      </c>
      <c r="G19" s="8" t="s">
        <v>71</v>
      </c>
      <c r="H19" s="10" t="s">
        <v>109</v>
      </c>
    </row>
    <row r="20" customFormat="false" ht="15" hidden="false" customHeight="true" outlineLevel="0" collapsed="false">
      <c r="A20" s="8" t="s">
        <v>110</v>
      </c>
      <c r="B20" s="8" t="s">
        <v>111</v>
      </c>
      <c r="C20" s="22" t="n">
        <v>2</v>
      </c>
      <c r="D20" s="15" t="n">
        <v>6500</v>
      </c>
      <c r="E20" s="16" t="n">
        <f aca="false">C20*D20</f>
        <v>13000</v>
      </c>
      <c r="F20" s="8" t="s">
        <v>96</v>
      </c>
      <c r="G20" s="8" t="s">
        <v>71</v>
      </c>
      <c r="H20" s="10" t="s">
        <v>112</v>
      </c>
    </row>
    <row r="21" customFormat="false" ht="15" hidden="false" customHeight="true" outlineLevel="0" collapsed="false">
      <c r="A21" s="8" t="s">
        <v>113</v>
      </c>
      <c r="B21" s="8" t="s">
        <v>114</v>
      </c>
      <c r="C21" s="22" t="n">
        <v>1</v>
      </c>
      <c r="D21" s="15" t="n">
        <v>3500</v>
      </c>
      <c r="E21" s="16" t="n">
        <f aca="false">C21*D21</f>
        <v>3500</v>
      </c>
      <c r="F21" s="8" t="s">
        <v>96</v>
      </c>
      <c r="G21" s="8" t="s">
        <v>71</v>
      </c>
      <c r="H21" s="10" t="s">
        <v>115</v>
      </c>
    </row>
    <row r="22" customFormat="false" ht="15" hidden="false" customHeight="true" outlineLevel="0" collapsed="false">
      <c r="A22" s="8" t="s">
        <v>116</v>
      </c>
      <c r="B22" s="8" t="s">
        <v>117</v>
      </c>
      <c r="C22" s="22" t="n">
        <v>1</v>
      </c>
      <c r="D22" s="15" t="n">
        <v>12000</v>
      </c>
      <c r="E22" s="16" t="n">
        <f aca="false">C22*D22</f>
        <v>12000</v>
      </c>
      <c r="F22" s="8" t="s">
        <v>96</v>
      </c>
      <c r="G22" s="8" t="s">
        <v>71</v>
      </c>
      <c r="H22" s="10" t="s">
        <v>118</v>
      </c>
    </row>
    <row r="23" customFormat="false" ht="15" hidden="false" customHeight="true" outlineLevel="0" collapsed="false">
      <c r="A23" s="8" t="s">
        <v>119</v>
      </c>
      <c r="B23" s="8" t="s">
        <v>120</v>
      </c>
      <c r="C23" s="22" t="n">
        <v>1</v>
      </c>
      <c r="D23" s="15" t="n">
        <v>9500</v>
      </c>
      <c r="E23" s="16" t="n">
        <f aca="false">C23*D23</f>
        <v>9500</v>
      </c>
      <c r="F23" s="8" t="s">
        <v>96</v>
      </c>
      <c r="G23" s="8" t="s">
        <v>71</v>
      </c>
      <c r="H23" s="10" t="s">
        <v>121</v>
      </c>
    </row>
    <row r="24" customFormat="false" ht="15" hidden="false" customHeight="true" outlineLevel="0" collapsed="false">
      <c r="A24" s="8" t="s">
        <v>122</v>
      </c>
      <c r="B24" s="8" t="s">
        <v>123</v>
      </c>
      <c r="C24" s="22" t="n">
        <v>1</v>
      </c>
      <c r="D24" s="15" t="n">
        <v>14000</v>
      </c>
      <c r="E24" s="16" t="n">
        <f aca="false">C24*D24</f>
        <v>14000</v>
      </c>
      <c r="F24" s="8" t="s">
        <v>96</v>
      </c>
      <c r="G24" s="8" t="s">
        <v>71</v>
      </c>
      <c r="H24" s="10" t="s">
        <v>124</v>
      </c>
    </row>
    <row r="25" customFormat="false" ht="15" hidden="false" customHeight="true" outlineLevel="0" collapsed="false">
      <c r="A25" s="8" t="s">
        <v>125</v>
      </c>
      <c r="B25" s="8" t="s">
        <v>126</v>
      </c>
      <c r="C25" s="22" t="n">
        <v>1</v>
      </c>
      <c r="D25" s="15" t="n">
        <v>18000</v>
      </c>
      <c r="E25" s="16" t="n">
        <f aca="false">C25*D25</f>
        <v>18000</v>
      </c>
      <c r="F25" s="8" t="s">
        <v>96</v>
      </c>
      <c r="G25" s="8" t="s">
        <v>71</v>
      </c>
      <c r="H25" s="10" t="s">
        <v>127</v>
      </c>
    </row>
    <row r="26" customFormat="false" ht="15" hidden="false" customHeight="true" outlineLevel="0" collapsed="false">
      <c r="A26" s="8" t="s">
        <v>128</v>
      </c>
      <c r="B26" s="8" t="s">
        <v>129</v>
      </c>
      <c r="C26" s="22" t="n">
        <v>1</v>
      </c>
      <c r="D26" s="15" t="n">
        <v>22000</v>
      </c>
      <c r="E26" s="16" t="n">
        <f aca="false">C26*D26</f>
        <v>22000</v>
      </c>
      <c r="F26" s="8" t="s">
        <v>96</v>
      </c>
      <c r="G26" s="8" t="s">
        <v>71</v>
      </c>
      <c r="H26" s="10" t="s">
        <v>130</v>
      </c>
    </row>
    <row r="27" customFormat="false" ht="15" hidden="false" customHeight="true" outlineLevel="0" collapsed="false">
      <c r="A27" s="8" t="s">
        <v>131</v>
      </c>
      <c r="B27" s="8" t="s">
        <v>132</v>
      </c>
      <c r="C27" s="22" t="n">
        <v>1</v>
      </c>
      <c r="D27" s="15" t="n">
        <v>8500</v>
      </c>
      <c r="E27" s="16" t="n">
        <f aca="false">C27*D27</f>
        <v>8500</v>
      </c>
      <c r="F27" s="8" t="s">
        <v>96</v>
      </c>
      <c r="G27" s="8" t="s">
        <v>71</v>
      </c>
      <c r="H27" s="10" t="s">
        <v>133</v>
      </c>
    </row>
    <row r="28" customFormat="false" ht="15" hidden="false" customHeight="true" outlineLevel="0" collapsed="false">
      <c r="A28" s="8" t="s">
        <v>134</v>
      </c>
      <c r="B28" s="8" t="s">
        <v>135</v>
      </c>
      <c r="C28" s="22" t="n">
        <v>1</v>
      </c>
      <c r="D28" s="15" t="n">
        <v>11000</v>
      </c>
      <c r="E28" s="16" t="n">
        <f aca="false">C28*D28</f>
        <v>11000</v>
      </c>
      <c r="F28" s="8" t="s">
        <v>96</v>
      </c>
      <c r="G28" s="8" t="s">
        <v>71</v>
      </c>
      <c r="H28" s="10" t="s">
        <v>136</v>
      </c>
    </row>
    <row r="29" customFormat="false" ht="15" hidden="false" customHeight="true" outlineLevel="0" collapsed="false">
      <c r="A29" s="8" t="s">
        <v>137</v>
      </c>
      <c r="B29" s="8" t="s">
        <v>138</v>
      </c>
      <c r="C29" s="22" t="n">
        <v>1</v>
      </c>
      <c r="D29" s="15" t="n">
        <v>11000</v>
      </c>
      <c r="E29" s="16" t="n">
        <f aca="false">C29*D29</f>
        <v>11000</v>
      </c>
      <c r="F29" s="8" t="s">
        <v>96</v>
      </c>
      <c r="G29" s="8" t="s">
        <v>71</v>
      </c>
      <c r="H29" s="10" t="s">
        <v>139</v>
      </c>
    </row>
    <row r="30" customFormat="false" ht="15" hidden="false" customHeight="true" outlineLevel="0" collapsed="false">
      <c r="A30" s="8" t="s">
        <v>140</v>
      </c>
      <c r="B30" s="8" t="s">
        <v>141</v>
      </c>
      <c r="C30" s="22" t="n">
        <v>1</v>
      </c>
      <c r="D30" s="15" t="n">
        <v>11000</v>
      </c>
      <c r="E30" s="16" t="n">
        <f aca="false">C30*D30</f>
        <v>11000</v>
      </c>
      <c r="F30" s="8" t="s">
        <v>96</v>
      </c>
      <c r="G30" s="8" t="s">
        <v>71</v>
      </c>
      <c r="H30" s="10" t="s">
        <v>142</v>
      </c>
    </row>
    <row r="31" customFormat="false" ht="15" hidden="false" customHeight="true" outlineLevel="0" collapsed="false">
      <c r="A31" s="8" t="s">
        <v>143</v>
      </c>
      <c r="B31" s="8" t="s">
        <v>144</v>
      </c>
      <c r="C31" s="22" t="n">
        <v>2</v>
      </c>
      <c r="D31" s="15" t="n">
        <v>14000</v>
      </c>
      <c r="E31" s="16" t="n">
        <f aca="false">C31*D31</f>
        <v>28000</v>
      </c>
      <c r="F31" s="8" t="s">
        <v>96</v>
      </c>
      <c r="G31" s="8" t="s">
        <v>71</v>
      </c>
      <c r="H31" s="10" t="s">
        <v>145</v>
      </c>
    </row>
    <row r="32" customFormat="false" ht="15" hidden="false" customHeight="true" outlineLevel="0" collapsed="false">
      <c r="A32" s="8" t="s">
        <v>146</v>
      </c>
      <c r="B32" s="8" t="s">
        <v>147</v>
      </c>
      <c r="C32" s="22" t="n">
        <v>1</v>
      </c>
      <c r="D32" s="15" t="n">
        <v>12000</v>
      </c>
      <c r="E32" s="16" t="n">
        <f aca="false">C32*D32</f>
        <v>12000</v>
      </c>
      <c r="F32" s="8" t="s">
        <v>96</v>
      </c>
      <c r="G32" s="8" t="s">
        <v>71</v>
      </c>
      <c r="H32" s="10" t="s">
        <v>148</v>
      </c>
    </row>
    <row r="33" customFormat="false" ht="15" hidden="false" customHeight="true" outlineLevel="0" collapsed="false">
      <c r="A33" s="8" t="s">
        <v>149</v>
      </c>
      <c r="B33" s="8" t="s">
        <v>150</v>
      </c>
      <c r="C33" s="22" t="n">
        <v>1</v>
      </c>
      <c r="D33" s="15" t="n">
        <v>15000</v>
      </c>
      <c r="E33" s="16" t="n">
        <f aca="false">C33*D33</f>
        <v>15000</v>
      </c>
      <c r="F33" s="8" t="s">
        <v>96</v>
      </c>
      <c r="G33" s="8" t="s">
        <v>71</v>
      </c>
      <c r="H33" s="10" t="s">
        <v>151</v>
      </c>
    </row>
    <row r="34" customFormat="false" ht="15" hidden="false" customHeight="true" outlineLevel="0" collapsed="false">
      <c r="A34" s="8" t="s">
        <v>152</v>
      </c>
      <c r="B34" s="8" t="s">
        <v>153</v>
      </c>
      <c r="C34" s="22" t="n">
        <v>3</v>
      </c>
      <c r="D34" s="15" t="n">
        <v>4500</v>
      </c>
      <c r="E34" s="16" t="n">
        <f aca="false">C34*D34</f>
        <v>13500</v>
      </c>
      <c r="F34" s="8" t="s">
        <v>96</v>
      </c>
      <c r="G34" s="8" t="s">
        <v>71</v>
      </c>
      <c r="H34" s="10" t="s">
        <v>154</v>
      </c>
    </row>
    <row r="35" customFormat="false" ht="15" hidden="false" customHeight="true" outlineLevel="0" collapsed="false">
      <c r="A35" s="8" t="s">
        <v>155</v>
      </c>
      <c r="B35" s="8" t="s">
        <v>156</v>
      </c>
      <c r="C35" s="22" t="n">
        <v>1</v>
      </c>
      <c r="D35" s="15" t="n">
        <v>8000</v>
      </c>
      <c r="E35" s="16" t="n">
        <f aca="false">C35*D35</f>
        <v>8000</v>
      </c>
      <c r="F35" s="8" t="s">
        <v>96</v>
      </c>
      <c r="G35" s="8" t="s">
        <v>71</v>
      </c>
      <c r="H35" s="10" t="s">
        <v>157</v>
      </c>
    </row>
    <row r="36" customFormat="false" ht="15" hidden="false" customHeight="true" outlineLevel="0" collapsed="false">
      <c r="A36" s="8" t="s">
        <v>158</v>
      </c>
      <c r="B36" s="8" t="s">
        <v>159</v>
      </c>
      <c r="C36" s="22" t="n">
        <v>11</v>
      </c>
      <c r="D36" s="15" t="n">
        <v>5500</v>
      </c>
      <c r="E36" s="16" t="n">
        <f aca="false">C36*D36</f>
        <v>60500</v>
      </c>
      <c r="F36" s="8" t="s">
        <v>96</v>
      </c>
      <c r="G36" s="8" t="s">
        <v>71</v>
      </c>
      <c r="H36" s="10" t="s">
        <v>160</v>
      </c>
    </row>
    <row r="37" customFormat="false" ht="15" hidden="false" customHeight="true" outlineLevel="0" collapsed="false">
      <c r="A37" s="8" t="s">
        <v>161</v>
      </c>
      <c r="B37" s="8" t="s">
        <v>162</v>
      </c>
      <c r="C37" s="22" t="n">
        <v>1</v>
      </c>
      <c r="D37" s="15" t="n">
        <v>35000</v>
      </c>
      <c r="E37" s="16" t="n">
        <f aca="false">C37*D37</f>
        <v>35000</v>
      </c>
      <c r="F37" s="8" t="s">
        <v>96</v>
      </c>
      <c r="G37" s="8" t="s">
        <v>71</v>
      </c>
      <c r="H37" s="10" t="s">
        <v>163</v>
      </c>
    </row>
    <row r="38" customFormat="false" ht="15" hidden="false" customHeight="true" outlineLevel="0" collapsed="false">
      <c r="A38" s="8" t="s">
        <v>164</v>
      </c>
      <c r="B38" s="8" t="s">
        <v>165</v>
      </c>
      <c r="C38" s="22" t="n">
        <v>4</v>
      </c>
      <c r="D38" s="15" t="n">
        <v>3500</v>
      </c>
      <c r="E38" s="16" t="n">
        <f aca="false">C38*D38</f>
        <v>14000</v>
      </c>
      <c r="F38" s="8" t="s">
        <v>96</v>
      </c>
      <c r="G38" s="8" t="s">
        <v>71</v>
      </c>
      <c r="H38" s="10" t="s">
        <v>166</v>
      </c>
    </row>
    <row r="39" customFormat="false" ht="15" hidden="false" customHeight="true" outlineLevel="0" collapsed="false">
      <c r="A39" s="8" t="s">
        <v>167</v>
      </c>
      <c r="B39" s="8" t="s">
        <v>168</v>
      </c>
      <c r="C39" s="22" t="n">
        <v>1</v>
      </c>
      <c r="D39" s="15" t="n">
        <v>4000</v>
      </c>
      <c r="E39" s="16" t="n">
        <f aca="false">C39*D39</f>
        <v>4000</v>
      </c>
      <c r="F39" s="8" t="s">
        <v>96</v>
      </c>
      <c r="G39" s="8" t="s">
        <v>71</v>
      </c>
      <c r="H39" s="10" t="s">
        <v>169</v>
      </c>
    </row>
    <row r="40" customFormat="false" ht="15" hidden="false" customHeight="true" outlineLevel="0" collapsed="false">
      <c r="A40" s="8" t="s">
        <v>170</v>
      </c>
      <c r="B40" s="8" t="s">
        <v>171</v>
      </c>
      <c r="C40" s="22" t="n">
        <v>1</v>
      </c>
      <c r="D40" s="15" t="n">
        <v>28000</v>
      </c>
      <c r="E40" s="16" t="n">
        <f aca="false">C40*D40</f>
        <v>28000</v>
      </c>
      <c r="F40" s="8" t="s">
        <v>96</v>
      </c>
      <c r="G40" s="8" t="s">
        <v>71</v>
      </c>
      <c r="H40" s="10" t="s">
        <v>172</v>
      </c>
    </row>
    <row r="41" customFormat="false" ht="15" hidden="false" customHeight="true" outlineLevel="0" collapsed="false">
      <c r="A41" s="8" t="s">
        <v>173</v>
      </c>
      <c r="B41" s="8" t="s">
        <v>174</v>
      </c>
      <c r="C41" s="22" t="n">
        <v>3</v>
      </c>
      <c r="D41" s="15" t="n">
        <v>5500</v>
      </c>
      <c r="E41" s="16" t="n">
        <f aca="false">C41*D41</f>
        <v>16500</v>
      </c>
      <c r="F41" s="8" t="s">
        <v>70</v>
      </c>
      <c r="G41" s="8" t="s">
        <v>71</v>
      </c>
      <c r="H41" s="10" t="s">
        <v>175</v>
      </c>
    </row>
    <row r="42" customFormat="false" ht="15" hidden="false" customHeight="true" outlineLevel="0" collapsed="false">
      <c r="A42" s="8" t="s">
        <v>176</v>
      </c>
      <c r="B42" s="8" t="s">
        <v>177</v>
      </c>
      <c r="C42" s="22" t="n">
        <v>3</v>
      </c>
      <c r="D42" s="15" t="n">
        <v>2800</v>
      </c>
      <c r="E42" s="16" t="n">
        <f aca="false">C42*D42</f>
        <v>8400</v>
      </c>
      <c r="F42" s="8" t="s">
        <v>70</v>
      </c>
      <c r="G42" s="8" t="s">
        <v>71</v>
      </c>
      <c r="H42" s="10" t="s">
        <v>178</v>
      </c>
    </row>
    <row r="43" customFormat="false" ht="15" hidden="false" customHeight="true" outlineLevel="0" collapsed="false">
      <c r="A43" s="8" t="s">
        <v>179</v>
      </c>
      <c r="B43" s="8" t="s">
        <v>180</v>
      </c>
      <c r="C43" s="22" t="n">
        <v>1</v>
      </c>
      <c r="D43" s="15" t="n">
        <v>45000</v>
      </c>
      <c r="E43" s="16" t="n">
        <f aca="false">C43*D43</f>
        <v>45000</v>
      </c>
      <c r="F43" s="8" t="s">
        <v>181</v>
      </c>
      <c r="G43" s="23" t="s">
        <v>182</v>
      </c>
      <c r="H43" s="10" t="s">
        <v>183</v>
      </c>
    </row>
    <row r="44" customFormat="false" ht="15" hidden="false" customHeight="true" outlineLevel="0" collapsed="false">
      <c r="A44" s="24"/>
      <c r="B44" s="13" t="s">
        <v>184</v>
      </c>
      <c r="C44" s="24"/>
      <c r="D44" s="24"/>
      <c r="E44" s="25" t="n">
        <f aca="false">SUM(E7:E43)</f>
        <v>544400</v>
      </c>
      <c r="F44" s="24"/>
      <c r="G44" s="24"/>
      <c r="H44" s="24"/>
    </row>
    <row r="45" customFormat="false" ht="15" hidden="false" customHeight="true" outlineLevel="0" collapsed="false">
      <c r="A45" s="21" t="s">
        <v>185</v>
      </c>
      <c r="B45" s="21"/>
      <c r="C45" s="21"/>
      <c r="D45" s="21"/>
      <c r="E45" s="21"/>
      <c r="F45" s="21"/>
      <c r="G45" s="21"/>
      <c r="H45" s="21"/>
    </row>
    <row r="46" customFormat="false" ht="15" hidden="false" customHeight="true" outlineLevel="0" collapsed="false">
      <c r="A46" s="8" t="s">
        <v>186</v>
      </c>
      <c r="B46" s="8" t="s">
        <v>187</v>
      </c>
      <c r="C46" s="22" t="n">
        <v>1</v>
      </c>
      <c r="D46" s="15" t="n">
        <v>3500</v>
      </c>
      <c r="E46" s="16" t="n">
        <f aca="false">C46*D46</f>
        <v>3500</v>
      </c>
      <c r="F46" s="8" t="s">
        <v>96</v>
      </c>
      <c r="G46" s="8" t="s">
        <v>71</v>
      </c>
      <c r="H46" s="10" t="s">
        <v>188</v>
      </c>
    </row>
    <row r="47" customFormat="false" ht="15" hidden="false" customHeight="true" outlineLevel="0" collapsed="false">
      <c r="A47" s="8" t="s">
        <v>189</v>
      </c>
      <c r="B47" s="8" t="s">
        <v>190</v>
      </c>
      <c r="C47" s="22" t="n">
        <v>1</v>
      </c>
      <c r="D47" s="15" t="n">
        <v>22000</v>
      </c>
      <c r="E47" s="16" t="n">
        <f aca="false">C47*D47</f>
        <v>22000</v>
      </c>
      <c r="F47" s="8" t="s">
        <v>70</v>
      </c>
      <c r="G47" s="8" t="s">
        <v>71</v>
      </c>
      <c r="H47" s="10" t="s">
        <v>191</v>
      </c>
    </row>
    <row r="48" customFormat="false" ht="15" hidden="false" customHeight="true" outlineLevel="0" collapsed="false">
      <c r="A48" s="8" t="s">
        <v>192</v>
      </c>
      <c r="B48" s="8" t="s">
        <v>193</v>
      </c>
      <c r="C48" s="22" t="n">
        <v>2</v>
      </c>
      <c r="D48" s="15" t="n">
        <v>18000</v>
      </c>
      <c r="E48" s="16" t="n">
        <f aca="false">C48*D48</f>
        <v>36000</v>
      </c>
      <c r="F48" s="8" t="s">
        <v>70</v>
      </c>
      <c r="G48" s="8" t="s">
        <v>71</v>
      </c>
      <c r="H48" s="10" t="s">
        <v>194</v>
      </c>
    </row>
    <row r="49" customFormat="false" ht="15" hidden="false" customHeight="true" outlineLevel="0" collapsed="false">
      <c r="A49" s="8" t="s">
        <v>195</v>
      </c>
      <c r="B49" s="8" t="s">
        <v>196</v>
      </c>
      <c r="C49" s="22" t="n">
        <v>1</v>
      </c>
      <c r="D49" s="15" t="n">
        <v>4500</v>
      </c>
      <c r="E49" s="16" t="n">
        <f aca="false">C49*D49</f>
        <v>4500</v>
      </c>
      <c r="F49" s="8" t="s">
        <v>70</v>
      </c>
      <c r="G49" s="8" t="s">
        <v>71</v>
      </c>
      <c r="H49" s="10" t="s">
        <v>197</v>
      </c>
    </row>
    <row r="50" customFormat="false" ht="15" hidden="false" customHeight="true" outlineLevel="0" collapsed="false">
      <c r="A50" s="8" t="s">
        <v>198</v>
      </c>
      <c r="B50" s="8" t="s">
        <v>199</v>
      </c>
      <c r="C50" s="22" t="n">
        <v>1</v>
      </c>
      <c r="D50" s="15" t="n">
        <v>65000</v>
      </c>
      <c r="E50" s="16" t="n">
        <f aca="false">C50*D50</f>
        <v>65000</v>
      </c>
      <c r="F50" s="8" t="s">
        <v>70</v>
      </c>
      <c r="G50" s="8" t="s">
        <v>71</v>
      </c>
      <c r="H50" s="10" t="s">
        <v>200</v>
      </c>
    </row>
    <row r="51" customFormat="false" ht="15" hidden="false" customHeight="true" outlineLevel="0" collapsed="false">
      <c r="A51" s="8" t="s">
        <v>201</v>
      </c>
      <c r="B51" s="8" t="s">
        <v>202</v>
      </c>
      <c r="C51" s="22" t="n">
        <v>2</v>
      </c>
      <c r="D51" s="15" t="n">
        <v>2500</v>
      </c>
      <c r="E51" s="16" t="n">
        <f aca="false">C51*D51</f>
        <v>5000</v>
      </c>
      <c r="F51" s="8" t="s">
        <v>96</v>
      </c>
      <c r="G51" s="8" t="s">
        <v>71</v>
      </c>
      <c r="H51" s="10" t="s">
        <v>203</v>
      </c>
    </row>
    <row r="52" customFormat="false" ht="15" hidden="false" customHeight="true" outlineLevel="0" collapsed="false">
      <c r="A52" s="8" t="s">
        <v>204</v>
      </c>
      <c r="B52" s="8" t="s">
        <v>205</v>
      </c>
      <c r="C52" s="22" t="n">
        <v>1</v>
      </c>
      <c r="D52" s="15" t="n">
        <v>4500</v>
      </c>
      <c r="E52" s="16" t="n">
        <f aca="false">C52*D52</f>
        <v>4500</v>
      </c>
      <c r="F52" s="8" t="s">
        <v>96</v>
      </c>
      <c r="G52" s="8" t="s">
        <v>71</v>
      </c>
      <c r="H52" s="10" t="s">
        <v>206</v>
      </c>
    </row>
    <row r="53" customFormat="false" ht="15" hidden="false" customHeight="true" outlineLevel="0" collapsed="false">
      <c r="A53" s="8" t="s">
        <v>207</v>
      </c>
      <c r="B53" s="8" t="s">
        <v>208</v>
      </c>
      <c r="C53" s="22" t="n">
        <v>1</v>
      </c>
      <c r="D53" s="15" t="n">
        <v>3500</v>
      </c>
      <c r="E53" s="16" t="n">
        <f aca="false">C53*D53</f>
        <v>3500</v>
      </c>
      <c r="F53" s="8" t="s">
        <v>70</v>
      </c>
      <c r="G53" s="8" t="s">
        <v>71</v>
      </c>
      <c r="H53" s="10" t="s">
        <v>209</v>
      </c>
    </row>
    <row r="54" customFormat="false" ht="15" hidden="false" customHeight="true" outlineLevel="0" collapsed="false">
      <c r="A54" s="8" t="s">
        <v>210</v>
      </c>
      <c r="B54" s="8" t="s">
        <v>211</v>
      </c>
      <c r="C54" s="22" t="n">
        <v>1</v>
      </c>
      <c r="D54" s="15" t="n">
        <v>12000</v>
      </c>
      <c r="E54" s="16" t="n">
        <f aca="false">C54*D54</f>
        <v>12000</v>
      </c>
      <c r="F54" s="8" t="s">
        <v>70</v>
      </c>
      <c r="G54" s="8" t="s">
        <v>71</v>
      </c>
      <c r="H54" s="10" t="s">
        <v>212</v>
      </c>
    </row>
    <row r="55" customFormat="false" ht="15" hidden="false" customHeight="true" outlineLevel="0" collapsed="false">
      <c r="A55" s="8" t="s">
        <v>213</v>
      </c>
      <c r="B55" s="8" t="s">
        <v>214</v>
      </c>
      <c r="C55" s="22" t="n">
        <v>8</v>
      </c>
      <c r="D55" s="15" t="n">
        <v>1800</v>
      </c>
      <c r="E55" s="16" t="n">
        <f aca="false">C55*D55</f>
        <v>14400</v>
      </c>
      <c r="F55" s="8" t="s">
        <v>70</v>
      </c>
      <c r="G55" s="8" t="s">
        <v>71</v>
      </c>
      <c r="H55" s="10" t="s">
        <v>215</v>
      </c>
    </row>
    <row r="56" customFormat="false" ht="15" hidden="false" customHeight="true" outlineLevel="0" collapsed="false">
      <c r="A56" s="8" t="s">
        <v>216</v>
      </c>
      <c r="B56" s="8" t="s">
        <v>217</v>
      </c>
      <c r="C56" s="22" t="n">
        <v>2</v>
      </c>
      <c r="D56" s="15" t="n">
        <v>2200</v>
      </c>
      <c r="E56" s="16" t="n">
        <f aca="false">C56*D56</f>
        <v>4400</v>
      </c>
      <c r="F56" s="8" t="s">
        <v>70</v>
      </c>
      <c r="G56" s="8" t="s">
        <v>71</v>
      </c>
      <c r="H56" s="10" t="s">
        <v>218</v>
      </c>
    </row>
    <row r="57" customFormat="false" ht="15" hidden="false" customHeight="true" outlineLevel="0" collapsed="false">
      <c r="A57" s="8" t="s">
        <v>179</v>
      </c>
      <c r="B57" s="8" t="s">
        <v>219</v>
      </c>
      <c r="C57" s="22" t="n">
        <v>1</v>
      </c>
      <c r="D57" s="15" t="n">
        <v>25000</v>
      </c>
      <c r="E57" s="16" t="n">
        <f aca="false">C57*D57</f>
        <v>25000</v>
      </c>
      <c r="F57" s="8" t="s">
        <v>70</v>
      </c>
      <c r="G57" s="23" t="s">
        <v>182</v>
      </c>
      <c r="H57" s="10" t="s">
        <v>220</v>
      </c>
    </row>
    <row r="58" customFormat="false" ht="15" hidden="false" customHeight="true" outlineLevel="0" collapsed="false">
      <c r="A58" s="24"/>
      <c r="B58" s="13" t="s">
        <v>221</v>
      </c>
      <c r="C58" s="24"/>
      <c r="D58" s="24"/>
      <c r="E58" s="25" t="n">
        <f aca="false">SUM(E46:E57)</f>
        <v>199800</v>
      </c>
      <c r="F58" s="24"/>
      <c r="G58" s="24"/>
      <c r="H58" s="24"/>
    </row>
    <row r="59" customFormat="false" ht="15" hidden="false" customHeight="true" outlineLevel="0" collapsed="false">
      <c r="A59" s="21" t="s">
        <v>222</v>
      </c>
      <c r="B59" s="21"/>
      <c r="C59" s="21"/>
      <c r="D59" s="21"/>
      <c r="E59" s="21"/>
      <c r="F59" s="21"/>
      <c r="G59" s="21"/>
      <c r="H59" s="21"/>
    </row>
    <row r="60" customFormat="false" ht="15" hidden="false" customHeight="true" outlineLevel="0" collapsed="false">
      <c r="A60" s="8" t="s">
        <v>223</v>
      </c>
      <c r="B60" s="8" t="s">
        <v>224</v>
      </c>
      <c r="C60" s="22" t="n">
        <v>1</v>
      </c>
      <c r="D60" s="15" t="n">
        <v>32000</v>
      </c>
      <c r="E60" s="16" t="n">
        <f aca="false">C60*D60</f>
        <v>32000</v>
      </c>
      <c r="F60" s="8" t="s">
        <v>70</v>
      </c>
      <c r="G60" s="8" t="s">
        <v>71</v>
      </c>
      <c r="H60" s="10" t="s">
        <v>225</v>
      </c>
    </row>
    <row r="61" customFormat="false" ht="15" hidden="false" customHeight="true" outlineLevel="0" collapsed="false">
      <c r="A61" s="8" t="s">
        <v>223</v>
      </c>
      <c r="B61" s="8" t="s">
        <v>226</v>
      </c>
      <c r="C61" s="22" t="n">
        <v>1</v>
      </c>
      <c r="D61" s="15" t="n">
        <v>32000</v>
      </c>
      <c r="E61" s="16" t="n">
        <f aca="false">C61*D61</f>
        <v>32000</v>
      </c>
      <c r="F61" s="8" t="s">
        <v>70</v>
      </c>
      <c r="G61" s="8" t="s">
        <v>71</v>
      </c>
      <c r="H61" s="10" t="s">
        <v>225</v>
      </c>
    </row>
    <row r="62" customFormat="false" ht="15" hidden="false" customHeight="true" outlineLevel="0" collapsed="false">
      <c r="A62" s="8" t="s">
        <v>179</v>
      </c>
      <c r="B62" s="8" t="s">
        <v>227</v>
      </c>
      <c r="C62" s="22" t="n">
        <v>1</v>
      </c>
      <c r="D62" s="15" t="n">
        <v>3500</v>
      </c>
      <c r="E62" s="16" t="n">
        <f aca="false">C62*D62</f>
        <v>3500</v>
      </c>
      <c r="F62" s="8" t="s">
        <v>70</v>
      </c>
      <c r="G62" s="8" t="s">
        <v>71</v>
      </c>
      <c r="H62" s="10" t="s">
        <v>228</v>
      </c>
    </row>
    <row r="63" customFormat="false" ht="15" hidden="false" customHeight="true" outlineLevel="0" collapsed="false">
      <c r="A63" s="8" t="s">
        <v>179</v>
      </c>
      <c r="B63" s="8" t="s">
        <v>229</v>
      </c>
      <c r="C63" s="22" t="n">
        <v>2</v>
      </c>
      <c r="D63" s="15" t="n">
        <v>9500</v>
      </c>
      <c r="E63" s="16" t="n">
        <f aca="false">C63*D63</f>
        <v>19000</v>
      </c>
      <c r="F63" s="8" t="s">
        <v>70</v>
      </c>
      <c r="G63" s="8" t="s">
        <v>71</v>
      </c>
      <c r="H63" s="10" t="s">
        <v>230</v>
      </c>
    </row>
    <row r="64" customFormat="false" ht="15" hidden="false" customHeight="true" outlineLevel="0" collapsed="false">
      <c r="A64" s="8" t="s">
        <v>179</v>
      </c>
      <c r="B64" s="8" t="s">
        <v>231</v>
      </c>
      <c r="C64" s="22" t="n">
        <v>2</v>
      </c>
      <c r="D64" s="15" t="n">
        <v>7500</v>
      </c>
      <c r="E64" s="16" t="n">
        <f aca="false">C64*D64</f>
        <v>15000</v>
      </c>
      <c r="F64" s="8" t="s">
        <v>70</v>
      </c>
      <c r="G64" s="8" t="s">
        <v>71</v>
      </c>
      <c r="H64" s="10" t="s">
        <v>232</v>
      </c>
    </row>
    <row r="65" customFormat="false" ht="15" hidden="false" customHeight="true" outlineLevel="0" collapsed="false">
      <c r="A65" s="8" t="s">
        <v>179</v>
      </c>
      <c r="B65" s="8" t="s">
        <v>233</v>
      </c>
      <c r="C65" s="22" t="n">
        <v>4</v>
      </c>
      <c r="D65" s="15" t="n">
        <v>4200</v>
      </c>
      <c r="E65" s="16" t="n">
        <f aca="false">C65*D65</f>
        <v>16800</v>
      </c>
      <c r="F65" s="8" t="s">
        <v>70</v>
      </c>
      <c r="G65" s="8" t="s">
        <v>71</v>
      </c>
      <c r="H65" s="10" t="s">
        <v>234</v>
      </c>
    </row>
    <row r="66" customFormat="false" ht="15" hidden="false" customHeight="true" outlineLevel="0" collapsed="false">
      <c r="A66" s="8" t="s">
        <v>179</v>
      </c>
      <c r="B66" s="8" t="s">
        <v>235</v>
      </c>
      <c r="C66" s="22" t="n">
        <v>15</v>
      </c>
      <c r="D66" s="15" t="n">
        <v>5800</v>
      </c>
      <c r="E66" s="16" t="n">
        <f aca="false">C66*D66</f>
        <v>87000</v>
      </c>
      <c r="F66" s="8" t="s">
        <v>70</v>
      </c>
      <c r="G66" s="8" t="s">
        <v>71</v>
      </c>
      <c r="H66" s="10" t="s">
        <v>236</v>
      </c>
    </row>
    <row r="67" customFormat="false" ht="15" hidden="false" customHeight="true" outlineLevel="0" collapsed="false">
      <c r="A67" s="8" t="s">
        <v>179</v>
      </c>
      <c r="B67" s="8" t="s">
        <v>237</v>
      </c>
      <c r="C67" s="22" t="n">
        <v>17</v>
      </c>
      <c r="D67" s="15" t="n">
        <v>350</v>
      </c>
      <c r="E67" s="16" t="n">
        <f aca="false">C67*D67</f>
        <v>5950</v>
      </c>
      <c r="F67" s="8" t="s">
        <v>70</v>
      </c>
      <c r="G67" s="8" t="s">
        <v>238</v>
      </c>
      <c r="H67" s="10" t="s">
        <v>239</v>
      </c>
    </row>
    <row r="68" customFormat="false" ht="15" hidden="false" customHeight="true" outlineLevel="0" collapsed="false">
      <c r="A68" s="8" t="s">
        <v>179</v>
      </c>
      <c r="B68" s="8" t="s">
        <v>240</v>
      </c>
      <c r="C68" s="22" t="n">
        <v>17</v>
      </c>
      <c r="D68" s="15" t="n">
        <v>280</v>
      </c>
      <c r="E68" s="16" t="n">
        <f aca="false">C68*D68</f>
        <v>4760</v>
      </c>
      <c r="F68" s="8" t="s">
        <v>70</v>
      </c>
      <c r="G68" s="8" t="s">
        <v>238</v>
      </c>
      <c r="H68" s="10" t="s">
        <v>239</v>
      </c>
    </row>
    <row r="69" customFormat="false" ht="15" hidden="false" customHeight="true" outlineLevel="0" collapsed="false">
      <c r="A69" s="8" t="s">
        <v>179</v>
      </c>
      <c r="B69" s="8" t="s">
        <v>241</v>
      </c>
      <c r="C69" s="22" t="n">
        <v>2</v>
      </c>
      <c r="D69" s="15" t="n">
        <v>450</v>
      </c>
      <c r="E69" s="16" t="n">
        <f aca="false">C69*D69</f>
        <v>900</v>
      </c>
      <c r="F69" s="8" t="s">
        <v>70</v>
      </c>
      <c r="G69" s="8" t="s">
        <v>238</v>
      </c>
      <c r="H69" s="10" t="s">
        <v>242</v>
      </c>
    </row>
    <row r="70" customFormat="false" ht="15" hidden="false" customHeight="true" outlineLevel="0" collapsed="false">
      <c r="A70" s="8" t="s">
        <v>179</v>
      </c>
      <c r="B70" s="8" t="s">
        <v>243</v>
      </c>
      <c r="C70" s="22" t="n">
        <v>16</v>
      </c>
      <c r="D70" s="15" t="n">
        <v>320</v>
      </c>
      <c r="E70" s="16" t="n">
        <f aca="false">C70*D70</f>
        <v>5120</v>
      </c>
      <c r="F70" s="8" t="s">
        <v>70</v>
      </c>
      <c r="G70" s="8" t="s">
        <v>238</v>
      </c>
      <c r="H70" s="10" t="s">
        <v>244</v>
      </c>
    </row>
    <row r="71" customFormat="false" ht="15" hidden="false" customHeight="true" outlineLevel="0" collapsed="false">
      <c r="A71" s="8" t="s">
        <v>179</v>
      </c>
      <c r="B71" s="8" t="s">
        <v>245</v>
      </c>
      <c r="C71" s="22" t="n">
        <v>34</v>
      </c>
      <c r="D71" s="15" t="n">
        <v>185</v>
      </c>
      <c r="E71" s="16" t="n">
        <f aca="false">C71*D71</f>
        <v>6290</v>
      </c>
      <c r="F71" s="8" t="s">
        <v>70</v>
      </c>
      <c r="G71" s="8" t="s">
        <v>238</v>
      </c>
      <c r="H71" s="10" t="s">
        <v>246</v>
      </c>
    </row>
    <row r="72" customFormat="false" ht="15" hidden="false" customHeight="true" outlineLevel="0" collapsed="false">
      <c r="A72" s="8" t="s">
        <v>179</v>
      </c>
      <c r="B72" s="8" t="s">
        <v>247</v>
      </c>
      <c r="C72" s="22" t="n">
        <v>19</v>
      </c>
      <c r="D72" s="15" t="n">
        <v>165</v>
      </c>
      <c r="E72" s="16" t="n">
        <f aca="false">C72*D72</f>
        <v>3135</v>
      </c>
      <c r="F72" s="8" t="s">
        <v>70</v>
      </c>
      <c r="G72" s="8" t="s">
        <v>238</v>
      </c>
      <c r="H72" s="10" t="s">
        <v>248</v>
      </c>
    </row>
    <row r="73" customFormat="false" ht="15" hidden="false" customHeight="true" outlineLevel="0" collapsed="false">
      <c r="A73" s="8" t="s">
        <v>179</v>
      </c>
      <c r="B73" s="8" t="s">
        <v>249</v>
      </c>
      <c r="C73" s="22" t="n">
        <v>19</v>
      </c>
      <c r="D73" s="15" t="n">
        <v>380</v>
      </c>
      <c r="E73" s="16" t="n">
        <f aca="false">C73*D73</f>
        <v>7220</v>
      </c>
      <c r="F73" s="8" t="s">
        <v>70</v>
      </c>
      <c r="G73" s="8" t="s">
        <v>238</v>
      </c>
      <c r="H73" s="10" t="s">
        <v>248</v>
      </c>
    </row>
    <row r="74" customFormat="false" ht="15" hidden="false" customHeight="true" outlineLevel="0" collapsed="false">
      <c r="A74" s="8" t="s">
        <v>179</v>
      </c>
      <c r="B74" s="8" t="s">
        <v>250</v>
      </c>
      <c r="C74" s="22" t="n">
        <v>19</v>
      </c>
      <c r="D74" s="15" t="n">
        <v>290</v>
      </c>
      <c r="E74" s="16" t="n">
        <f aca="false">C74*D74</f>
        <v>5510</v>
      </c>
      <c r="F74" s="8" t="s">
        <v>70</v>
      </c>
      <c r="G74" s="8" t="s">
        <v>238</v>
      </c>
      <c r="H74" s="10" t="s">
        <v>248</v>
      </c>
    </row>
    <row r="75" customFormat="false" ht="15" hidden="false" customHeight="true" outlineLevel="0" collapsed="false">
      <c r="A75" s="8" t="s">
        <v>179</v>
      </c>
      <c r="B75" s="8" t="s">
        <v>251</v>
      </c>
      <c r="C75" s="22" t="n">
        <v>19</v>
      </c>
      <c r="D75" s="15" t="n">
        <v>95</v>
      </c>
      <c r="E75" s="16" t="n">
        <f aca="false">C75*D75</f>
        <v>1805</v>
      </c>
      <c r="F75" s="8" t="s">
        <v>70</v>
      </c>
      <c r="G75" s="8" t="s">
        <v>238</v>
      </c>
      <c r="H75" s="10" t="s">
        <v>248</v>
      </c>
    </row>
    <row r="76" customFormat="false" ht="15" hidden="false" customHeight="true" outlineLevel="0" collapsed="false">
      <c r="A76" s="8" t="s">
        <v>179</v>
      </c>
      <c r="B76" s="8" t="s">
        <v>252</v>
      </c>
      <c r="C76" s="22" t="n">
        <v>228</v>
      </c>
      <c r="D76" s="15" t="n">
        <v>22</v>
      </c>
      <c r="E76" s="16" t="n">
        <f aca="false">C76*D76</f>
        <v>5016</v>
      </c>
      <c r="F76" s="8" t="s">
        <v>70</v>
      </c>
      <c r="G76" s="8" t="s">
        <v>71</v>
      </c>
      <c r="H76" s="10" t="s">
        <v>253</v>
      </c>
    </row>
    <row r="77" customFormat="false" ht="15" hidden="false" customHeight="true" outlineLevel="0" collapsed="false">
      <c r="A77" s="8" t="s">
        <v>179</v>
      </c>
      <c r="B77" s="8" t="s">
        <v>254</v>
      </c>
      <c r="C77" s="22" t="n">
        <v>228</v>
      </c>
      <c r="D77" s="15" t="n">
        <v>15</v>
      </c>
      <c r="E77" s="16" t="n">
        <f aca="false">C77*D77</f>
        <v>3420</v>
      </c>
      <c r="F77" s="8" t="s">
        <v>70</v>
      </c>
      <c r="G77" s="8" t="s">
        <v>71</v>
      </c>
      <c r="H77" s="10" t="s">
        <v>255</v>
      </c>
    </row>
    <row r="78" customFormat="false" ht="15" hidden="false" customHeight="true" outlineLevel="0" collapsed="false">
      <c r="A78" s="8" t="s">
        <v>179</v>
      </c>
      <c r="B78" s="8" t="s">
        <v>256</v>
      </c>
      <c r="C78" s="22" t="n">
        <v>17</v>
      </c>
      <c r="D78" s="15" t="n">
        <v>850</v>
      </c>
      <c r="E78" s="16" t="n">
        <f aca="false">C78*D78</f>
        <v>14450</v>
      </c>
      <c r="F78" s="8" t="s">
        <v>70</v>
      </c>
      <c r="G78" s="8" t="s">
        <v>71</v>
      </c>
      <c r="H78" s="10" t="s">
        <v>257</v>
      </c>
    </row>
    <row r="79" customFormat="false" ht="15" hidden="false" customHeight="true" outlineLevel="0" collapsed="false">
      <c r="A79" s="8" t="s">
        <v>179</v>
      </c>
      <c r="B79" s="8" t="s">
        <v>258</v>
      </c>
      <c r="C79" s="22" t="n">
        <v>1</v>
      </c>
      <c r="D79" s="15" t="n">
        <v>35000</v>
      </c>
      <c r="E79" s="16" t="n">
        <f aca="false">C79*D79</f>
        <v>35000</v>
      </c>
      <c r="F79" s="8" t="s">
        <v>259</v>
      </c>
      <c r="G79" s="23" t="s">
        <v>182</v>
      </c>
      <c r="H79" s="10" t="s">
        <v>260</v>
      </c>
    </row>
    <row r="80" customFormat="false" ht="15" hidden="false" customHeight="true" outlineLevel="0" collapsed="false">
      <c r="A80" s="24"/>
      <c r="B80" s="13" t="s">
        <v>261</v>
      </c>
      <c r="C80" s="24"/>
      <c r="D80" s="24"/>
      <c r="E80" s="25" t="n">
        <f aca="false">SUM(E60:E79)</f>
        <v>303876</v>
      </c>
      <c r="F80" s="24"/>
      <c r="G80" s="24"/>
      <c r="H80" s="24"/>
    </row>
    <row r="81" customFormat="false" ht="15" hidden="false" customHeight="true" outlineLevel="0" collapsed="false">
      <c r="A81" s="21" t="s">
        <v>262</v>
      </c>
      <c r="B81" s="21"/>
      <c r="C81" s="21"/>
      <c r="D81" s="21"/>
      <c r="E81" s="21"/>
      <c r="F81" s="21"/>
      <c r="G81" s="21"/>
      <c r="H81" s="21"/>
    </row>
    <row r="82" customFormat="false" ht="15" hidden="false" customHeight="true" outlineLevel="0" collapsed="false">
      <c r="A82" s="8" t="s">
        <v>179</v>
      </c>
      <c r="B82" s="8" t="s">
        <v>263</v>
      </c>
      <c r="C82" s="22" t="n">
        <v>1</v>
      </c>
      <c r="D82" s="15" t="n">
        <v>110000</v>
      </c>
      <c r="E82" s="16" t="n">
        <f aca="false">C82*D82</f>
        <v>110000</v>
      </c>
      <c r="F82" s="8" t="s">
        <v>264</v>
      </c>
      <c r="G82" s="8" t="s">
        <v>71</v>
      </c>
      <c r="H82" s="10" t="s">
        <v>265</v>
      </c>
    </row>
    <row r="83" customFormat="false" ht="15" hidden="false" customHeight="true" outlineLevel="0" collapsed="false">
      <c r="A83" s="8" t="s">
        <v>179</v>
      </c>
      <c r="B83" s="8" t="s">
        <v>266</v>
      </c>
      <c r="C83" s="22" t="n">
        <v>1</v>
      </c>
      <c r="D83" s="15" t="n">
        <v>45000</v>
      </c>
      <c r="E83" s="16" t="n">
        <f aca="false">C83*D83</f>
        <v>45000</v>
      </c>
      <c r="F83" s="8" t="s">
        <v>264</v>
      </c>
      <c r="G83" s="8" t="s">
        <v>71</v>
      </c>
      <c r="H83" s="10" t="s">
        <v>267</v>
      </c>
    </row>
    <row r="84" customFormat="false" ht="15" hidden="false" customHeight="true" outlineLevel="0" collapsed="false">
      <c r="A84" s="8" t="s">
        <v>179</v>
      </c>
      <c r="B84" s="8" t="s">
        <v>268</v>
      </c>
      <c r="C84" s="22" t="n">
        <v>1</v>
      </c>
      <c r="D84" s="15" t="n">
        <v>25000</v>
      </c>
      <c r="E84" s="16" t="n">
        <f aca="false">C84*D84</f>
        <v>25000</v>
      </c>
      <c r="F84" s="8" t="s">
        <v>269</v>
      </c>
      <c r="G84" s="8" t="s">
        <v>71</v>
      </c>
      <c r="H84" s="10" t="s">
        <v>270</v>
      </c>
    </row>
    <row r="85" customFormat="false" ht="15" hidden="false" customHeight="true" outlineLevel="0" collapsed="false">
      <c r="A85" s="8" t="s">
        <v>179</v>
      </c>
      <c r="B85" s="8" t="s">
        <v>271</v>
      </c>
      <c r="C85" s="22" t="n">
        <v>1</v>
      </c>
      <c r="D85" s="15" t="n">
        <v>18000</v>
      </c>
      <c r="E85" s="16" t="n">
        <f aca="false">C85*D85</f>
        <v>18000</v>
      </c>
      <c r="F85" s="8" t="s">
        <v>269</v>
      </c>
      <c r="G85" s="8" t="s">
        <v>71</v>
      </c>
      <c r="H85" s="10" t="s">
        <v>272</v>
      </c>
    </row>
    <row r="86" customFormat="false" ht="15" hidden="false" customHeight="true" outlineLevel="0" collapsed="false">
      <c r="A86" s="8" t="s">
        <v>179</v>
      </c>
      <c r="B86" s="8" t="s">
        <v>273</v>
      </c>
      <c r="C86" s="22" t="n">
        <v>1</v>
      </c>
      <c r="D86" s="15" t="n">
        <v>22000</v>
      </c>
      <c r="E86" s="16" t="n">
        <f aca="false">C86*D86</f>
        <v>22000</v>
      </c>
      <c r="F86" s="8" t="s">
        <v>264</v>
      </c>
      <c r="G86" s="8" t="s">
        <v>71</v>
      </c>
      <c r="H86" s="10" t="s">
        <v>274</v>
      </c>
    </row>
    <row r="87" customFormat="false" ht="15" hidden="false" customHeight="true" outlineLevel="0" collapsed="false">
      <c r="A87" s="8" t="s">
        <v>179</v>
      </c>
      <c r="B87" s="8" t="s">
        <v>275</v>
      </c>
      <c r="C87" s="22" t="n">
        <v>1</v>
      </c>
      <c r="D87" s="15" t="n">
        <v>35000</v>
      </c>
      <c r="E87" s="16" t="n">
        <f aca="false">C87*D87</f>
        <v>35000</v>
      </c>
      <c r="F87" s="8" t="s">
        <v>269</v>
      </c>
      <c r="G87" s="8" t="s">
        <v>71</v>
      </c>
      <c r="H87" s="10" t="s">
        <v>276</v>
      </c>
    </row>
    <row r="88" customFormat="false" ht="15" hidden="false" customHeight="true" outlineLevel="0" collapsed="false">
      <c r="A88" s="24"/>
      <c r="B88" s="13" t="s">
        <v>277</v>
      </c>
      <c r="C88" s="24"/>
      <c r="D88" s="24"/>
      <c r="E88" s="25" t="n">
        <f aca="false">SUM(E82:E87)</f>
        <v>255000</v>
      </c>
      <c r="F88" s="24"/>
      <c r="G88" s="24"/>
      <c r="H88" s="24"/>
    </row>
    <row r="89" customFormat="false" ht="15" hidden="false" customHeight="true" outlineLevel="0" collapsed="false">
      <c r="A89" s="21" t="s">
        <v>278</v>
      </c>
      <c r="B89" s="21"/>
      <c r="C89" s="21"/>
      <c r="D89" s="21"/>
      <c r="E89" s="21"/>
      <c r="F89" s="21"/>
      <c r="G89" s="21"/>
      <c r="H89" s="21"/>
    </row>
    <row r="90" customFormat="false" ht="15" hidden="false" customHeight="true" outlineLevel="0" collapsed="false">
      <c r="A90" s="8" t="s">
        <v>279</v>
      </c>
      <c r="B90" s="8" t="s">
        <v>280</v>
      </c>
      <c r="C90" s="22" t="n">
        <v>12</v>
      </c>
      <c r="D90" s="15" t="n">
        <v>285</v>
      </c>
      <c r="E90" s="16" t="n">
        <f aca="false">C90*D90</f>
        <v>3420</v>
      </c>
      <c r="F90" s="8" t="s">
        <v>70</v>
      </c>
      <c r="G90" s="8" t="s">
        <v>71</v>
      </c>
      <c r="H90" s="10" t="s">
        <v>281</v>
      </c>
    </row>
    <row r="91" customFormat="false" ht="15" hidden="false" customHeight="true" outlineLevel="0" collapsed="false">
      <c r="A91" s="8" t="s">
        <v>282</v>
      </c>
      <c r="B91" s="8" t="s">
        <v>283</v>
      </c>
      <c r="C91" s="22" t="n">
        <v>8</v>
      </c>
      <c r="D91" s="15" t="n">
        <v>165</v>
      </c>
      <c r="E91" s="16" t="n">
        <f aca="false">C91*D91</f>
        <v>1320</v>
      </c>
      <c r="F91" s="8" t="s">
        <v>70</v>
      </c>
      <c r="G91" s="8" t="s">
        <v>238</v>
      </c>
      <c r="H91" s="10" t="s">
        <v>284</v>
      </c>
    </row>
    <row r="92" customFormat="false" ht="15" hidden="false" customHeight="true" outlineLevel="0" collapsed="false">
      <c r="A92" s="8" t="s">
        <v>285</v>
      </c>
      <c r="B92" s="8" t="s">
        <v>286</v>
      </c>
      <c r="C92" s="22" t="n">
        <v>12</v>
      </c>
      <c r="D92" s="15" t="n">
        <v>350</v>
      </c>
      <c r="E92" s="16" t="n">
        <f aca="false">C92*D92</f>
        <v>4200</v>
      </c>
      <c r="F92" s="8" t="s">
        <v>70</v>
      </c>
      <c r="G92" s="8" t="s">
        <v>71</v>
      </c>
      <c r="H92" s="10" t="s">
        <v>287</v>
      </c>
    </row>
    <row r="93" customFormat="false" ht="15" hidden="false" customHeight="true" outlineLevel="0" collapsed="false">
      <c r="A93" s="8" t="s">
        <v>288</v>
      </c>
      <c r="B93" s="8" t="s">
        <v>289</v>
      </c>
      <c r="C93" s="22" t="n">
        <v>4</v>
      </c>
      <c r="D93" s="15" t="n">
        <v>425</v>
      </c>
      <c r="E93" s="16" t="n">
        <f aca="false">C93*D93</f>
        <v>1700</v>
      </c>
      <c r="F93" s="8" t="s">
        <v>70</v>
      </c>
      <c r="G93" s="8" t="s">
        <v>71</v>
      </c>
      <c r="H93" s="10" t="s">
        <v>284</v>
      </c>
    </row>
    <row r="94" customFormat="false" ht="15" hidden="false" customHeight="true" outlineLevel="0" collapsed="false">
      <c r="A94" s="8" t="s">
        <v>290</v>
      </c>
      <c r="B94" s="8" t="s">
        <v>291</v>
      </c>
      <c r="C94" s="22" t="n">
        <v>16</v>
      </c>
      <c r="D94" s="15" t="n">
        <v>185</v>
      </c>
      <c r="E94" s="16" t="n">
        <f aca="false">C94*D94</f>
        <v>2960</v>
      </c>
      <c r="F94" s="8" t="s">
        <v>70</v>
      </c>
      <c r="G94" s="8" t="s">
        <v>238</v>
      </c>
      <c r="H94" s="10" t="s">
        <v>284</v>
      </c>
    </row>
    <row r="95" customFormat="false" ht="15" hidden="false" customHeight="true" outlineLevel="0" collapsed="false">
      <c r="A95" s="8" t="s">
        <v>292</v>
      </c>
      <c r="B95" s="8" t="s">
        <v>293</v>
      </c>
      <c r="C95" s="22" t="n">
        <v>8</v>
      </c>
      <c r="D95" s="15" t="n">
        <v>295</v>
      </c>
      <c r="E95" s="16" t="n">
        <f aca="false">C95*D95</f>
        <v>2360</v>
      </c>
      <c r="F95" s="8" t="s">
        <v>70</v>
      </c>
      <c r="G95" s="8" t="s">
        <v>71</v>
      </c>
      <c r="H95" s="10" t="s">
        <v>284</v>
      </c>
    </row>
    <row r="96" customFormat="false" ht="15" hidden="false" customHeight="true" outlineLevel="0" collapsed="false">
      <c r="A96" s="8" t="s">
        <v>294</v>
      </c>
      <c r="B96" s="8" t="s">
        <v>295</v>
      </c>
      <c r="C96" s="22" t="n">
        <v>4</v>
      </c>
      <c r="D96" s="15" t="n">
        <v>220</v>
      </c>
      <c r="E96" s="16" t="n">
        <f aca="false">C96*D96</f>
        <v>880</v>
      </c>
      <c r="F96" s="8" t="s">
        <v>70</v>
      </c>
      <c r="G96" s="8" t="s">
        <v>238</v>
      </c>
      <c r="H96" s="10" t="s">
        <v>284</v>
      </c>
    </row>
    <row r="97" customFormat="false" ht="15" hidden="false" customHeight="true" outlineLevel="0" collapsed="false">
      <c r="A97" s="8" t="s">
        <v>179</v>
      </c>
      <c r="B97" s="8" t="s">
        <v>296</v>
      </c>
      <c r="C97" s="22" t="n">
        <v>8</v>
      </c>
      <c r="D97" s="15" t="n">
        <v>175</v>
      </c>
      <c r="E97" s="16" t="n">
        <f aca="false">C97*D97</f>
        <v>1400</v>
      </c>
      <c r="F97" s="8" t="s">
        <v>70</v>
      </c>
      <c r="G97" s="8" t="s">
        <v>238</v>
      </c>
      <c r="H97" s="10" t="s">
        <v>297</v>
      </c>
    </row>
    <row r="98" customFormat="false" ht="15" hidden="false" customHeight="true" outlineLevel="0" collapsed="false">
      <c r="A98" s="24"/>
      <c r="B98" s="13" t="s">
        <v>298</v>
      </c>
      <c r="C98" s="24"/>
      <c r="D98" s="24"/>
      <c r="E98" s="25" t="n">
        <f aca="false">SUM(E90:E97)</f>
        <v>18240</v>
      </c>
      <c r="F98" s="24"/>
      <c r="G98" s="24"/>
      <c r="H98" s="24"/>
    </row>
    <row r="100" customFormat="false" ht="15" hidden="false" customHeight="true" outlineLevel="0" collapsed="false">
      <c r="A100" s="26"/>
      <c r="B100" s="27" t="s">
        <v>299</v>
      </c>
      <c r="C100" s="26"/>
      <c r="D100" s="26"/>
      <c r="E100" s="28" t="n">
        <f aca="false">E44+E58+E80+E88+E98</f>
        <v>1321316</v>
      </c>
      <c r="F100" s="26"/>
      <c r="G100" s="26"/>
      <c r="H100" s="26"/>
    </row>
    <row r="101" customFormat="false" ht="15" hidden="false" customHeight="true" outlineLevel="0" collapsed="false">
      <c r="A101" s="7"/>
      <c r="B101" s="6" t="s">
        <v>300</v>
      </c>
      <c r="C101" s="7"/>
      <c r="D101" s="29" t="n">
        <v>0.1</v>
      </c>
      <c r="E101" s="16" t="n">
        <f aca="false">E100*D101</f>
        <v>132131.6</v>
      </c>
      <c r="F101" s="7"/>
      <c r="G101" s="30" t="s">
        <v>301</v>
      </c>
      <c r="H101" s="10" t="s">
        <v>302</v>
      </c>
    </row>
    <row r="102" customFormat="false" ht="15" hidden="false" customHeight="true" outlineLevel="0" collapsed="false">
      <c r="A102" s="31"/>
      <c r="B102" s="32" t="s">
        <v>303</v>
      </c>
      <c r="C102" s="31"/>
      <c r="D102" s="31"/>
      <c r="E102" s="33" t="n">
        <f aca="false">E100+E101</f>
        <v>1453447.6</v>
      </c>
      <c r="F102" s="31"/>
      <c r="G102" s="31"/>
      <c r="H102" s="31"/>
    </row>
  </sheetData>
  <mergeCells count="7">
    <mergeCell ref="A1:H1"/>
    <mergeCell ref="A2:H2"/>
    <mergeCell ref="A6:H6"/>
    <mergeCell ref="A45:H45"/>
    <mergeCell ref="A59:H59"/>
    <mergeCell ref="A81:H81"/>
    <mergeCell ref="A89:H8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A1:G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8"/>
    <col collapsed="false" customWidth="true" hidden="false" outlineLevel="0" max="5" min="3" style="1" width="16"/>
    <col collapsed="false" customWidth="true" hidden="false" outlineLevel="0" max="6" min="6" style="1" width="14"/>
    <col collapsed="false" customWidth="true" hidden="false" outlineLevel="0" max="7" min="7" style="1" width="40"/>
  </cols>
  <sheetData>
    <row r="1" customFormat="false" ht="17.25" hidden="false" customHeight="true" outlineLevel="0" collapsed="false">
      <c r="A1" s="2" t="s">
        <v>304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305</v>
      </c>
      <c r="B2" s="3"/>
      <c r="C2" s="3"/>
      <c r="D2" s="3"/>
      <c r="E2" s="3"/>
      <c r="F2" s="3"/>
      <c r="G2" s="3"/>
    </row>
    <row r="4" customFormat="false" ht="26.25" hidden="false" customHeight="true" outlineLevel="0" collapsed="false">
      <c r="A4" s="20" t="s">
        <v>306</v>
      </c>
      <c r="B4" s="20" t="s">
        <v>307</v>
      </c>
      <c r="C4" s="20" t="s">
        <v>308</v>
      </c>
      <c r="D4" s="20" t="s">
        <v>309</v>
      </c>
      <c r="E4" s="20" t="s">
        <v>310</v>
      </c>
      <c r="F4" s="20" t="s">
        <v>311</v>
      </c>
      <c r="G4" s="20" t="s">
        <v>312</v>
      </c>
    </row>
    <row r="6" customFormat="false" ht="15" hidden="false" customHeight="true" outlineLevel="0" collapsed="false">
      <c r="A6" s="21" t="s">
        <v>313</v>
      </c>
      <c r="B6" s="21"/>
      <c r="C6" s="21"/>
      <c r="D6" s="21"/>
      <c r="E6" s="21"/>
      <c r="F6" s="21"/>
      <c r="G6" s="21"/>
    </row>
    <row r="7" customFormat="false" ht="15" hidden="false" customHeight="true" outlineLevel="0" collapsed="false">
      <c r="A7" s="8" t="s">
        <v>314</v>
      </c>
      <c r="B7" s="8" t="s">
        <v>315</v>
      </c>
      <c r="C7" s="15" t="n">
        <v>85000</v>
      </c>
      <c r="D7" s="15" t="n">
        <v>120000</v>
      </c>
      <c r="E7" s="15" t="n">
        <v>165000</v>
      </c>
      <c r="F7" s="34" t="n">
        <f aca="false">IFERROR(D7/D94,0)</f>
        <v>0.0214258845461283</v>
      </c>
      <c r="G7" s="10" t="s">
        <v>316</v>
      </c>
    </row>
    <row r="8" customFormat="false" ht="15" hidden="false" customHeight="true" outlineLevel="0" collapsed="false">
      <c r="A8" s="8" t="s">
        <v>314</v>
      </c>
      <c r="B8" s="8" t="s">
        <v>317</v>
      </c>
      <c r="C8" s="15" t="n">
        <v>0</v>
      </c>
      <c r="D8" s="15" t="n">
        <v>0</v>
      </c>
      <c r="E8" s="15" t="n">
        <v>0</v>
      </c>
      <c r="F8" s="7"/>
      <c r="G8" s="10" t="s">
        <v>318</v>
      </c>
    </row>
    <row r="9" customFormat="false" ht="15" hidden="false" customHeight="true" outlineLevel="0" collapsed="false">
      <c r="A9" s="8" t="s">
        <v>314</v>
      </c>
      <c r="B9" s="8" t="s">
        <v>319</v>
      </c>
      <c r="C9" s="15" t="n">
        <v>0</v>
      </c>
      <c r="D9" s="15" t="n">
        <v>25000</v>
      </c>
      <c r="E9" s="15" t="n">
        <v>45000</v>
      </c>
      <c r="F9" s="34" t="n">
        <f aca="false">IFERROR(D9/D94,0)</f>
        <v>0.00446372594711007</v>
      </c>
      <c r="G9" s="10" t="s">
        <v>320</v>
      </c>
    </row>
    <row r="10" customFormat="false" ht="15" hidden="false" customHeight="true" outlineLevel="0" collapsed="false">
      <c r="A10" s="8" t="s">
        <v>314</v>
      </c>
      <c r="B10" s="8" t="s">
        <v>321</v>
      </c>
      <c r="C10" s="15" t="n">
        <v>80000</v>
      </c>
      <c r="D10" s="15" t="n">
        <v>160000</v>
      </c>
      <c r="E10" s="15" t="n">
        <v>280000</v>
      </c>
      <c r="F10" s="34" t="n">
        <f aca="false">IFERROR(D10/D94,0)</f>
        <v>0.0285678460615044</v>
      </c>
      <c r="G10" s="10" t="s">
        <v>322</v>
      </c>
    </row>
    <row r="11" customFormat="false" ht="15" hidden="false" customHeight="true" outlineLevel="0" collapsed="false">
      <c r="A11" s="8" t="s">
        <v>314</v>
      </c>
      <c r="B11" s="8" t="s">
        <v>323</v>
      </c>
      <c r="C11" s="15" t="n">
        <v>8000</v>
      </c>
      <c r="D11" s="15" t="n">
        <v>12000</v>
      </c>
      <c r="E11" s="15" t="n">
        <v>18000</v>
      </c>
      <c r="F11" s="34" t="n">
        <f aca="false">IFERROR(D11/D94,0)</f>
        <v>0.00214258845461283</v>
      </c>
      <c r="G11" s="10" t="s">
        <v>324</v>
      </c>
    </row>
    <row r="12" customFormat="false" ht="15" hidden="false" customHeight="true" outlineLevel="0" collapsed="false">
      <c r="A12" s="24"/>
      <c r="B12" s="13" t="s">
        <v>325</v>
      </c>
      <c r="C12" s="25" t="n">
        <f aca="false">SUM(C7:C11)</f>
        <v>173000</v>
      </c>
      <c r="D12" s="25" t="n">
        <f aca="false">SUM(D7:D11)</f>
        <v>317000</v>
      </c>
      <c r="E12" s="25" t="n">
        <f aca="false">SUM(E7:E11)</f>
        <v>508000</v>
      </c>
      <c r="F12" s="35" t="n">
        <f aca="false">IFERROR(D12/D94,0)</f>
        <v>0.0566000450093557</v>
      </c>
      <c r="G12" s="24"/>
    </row>
    <row r="13" customFormat="false" ht="15" hidden="false" customHeight="true" outlineLevel="0" collapsed="false">
      <c r="A13" s="21" t="s">
        <v>326</v>
      </c>
      <c r="B13" s="21"/>
      <c r="C13" s="21"/>
      <c r="D13" s="21"/>
      <c r="E13" s="21"/>
      <c r="F13" s="21"/>
      <c r="G13" s="21"/>
    </row>
    <row r="14" customFormat="false" ht="15" hidden="false" customHeight="true" outlineLevel="0" collapsed="false">
      <c r="A14" s="8" t="s">
        <v>327</v>
      </c>
      <c r="B14" s="8" t="s">
        <v>328</v>
      </c>
      <c r="C14" s="15" t="n">
        <v>15000</v>
      </c>
      <c r="D14" s="15" t="n">
        <v>35000</v>
      </c>
      <c r="E14" s="15" t="n">
        <v>75000</v>
      </c>
      <c r="F14" s="34" t="n">
        <f aca="false">IFERROR(D14/D94,0)</f>
        <v>0.0062492163259541</v>
      </c>
      <c r="G14" s="10" t="s">
        <v>329</v>
      </c>
    </row>
    <row r="15" customFormat="false" ht="15" hidden="false" customHeight="true" outlineLevel="0" collapsed="false">
      <c r="A15" s="8" t="s">
        <v>327</v>
      </c>
      <c r="B15" s="8" t="s">
        <v>330</v>
      </c>
      <c r="C15" s="15" t="n">
        <v>85000</v>
      </c>
      <c r="D15" s="15" t="n">
        <v>140000</v>
      </c>
      <c r="E15" s="15" t="n">
        <v>225000</v>
      </c>
      <c r="F15" s="34" t="n">
        <f aca="false">IFERROR(D15/D94,0)</f>
        <v>0.0249968653038164</v>
      </c>
      <c r="G15" s="10" t="s">
        <v>331</v>
      </c>
    </row>
    <row r="16" customFormat="false" ht="15" hidden="false" customHeight="true" outlineLevel="0" collapsed="false">
      <c r="A16" s="8" t="s">
        <v>327</v>
      </c>
      <c r="B16" s="8" t="s">
        <v>332</v>
      </c>
      <c r="C16" s="15" t="n">
        <v>45000</v>
      </c>
      <c r="D16" s="15" t="n">
        <v>75000</v>
      </c>
      <c r="E16" s="15" t="n">
        <v>120000</v>
      </c>
      <c r="F16" s="34" t="n">
        <f aca="false">IFERROR(D16/D94,0)</f>
        <v>0.0133911778413302</v>
      </c>
      <c r="G16" s="10" t="s">
        <v>333</v>
      </c>
    </row>
    <row r="17" customFormat="false" ht="15" hidden="false" customHeight="true" outlineLevel="0" collapsed="false">
      <c r="A17" s="8" t="s">
        <v>327</v>
      </c>
      <c r="B17" s="8" t="s">
        <v>334</v>
      </c>
      <c r="C17" s="15" t="n">
        <v>180000</v>
      </c>
      <c r="D17" s="15" t="n">
        <v>260000</v>
      </c>
      <c r="E17" s="15" t="n">
        <v>380000</v>
      </c>
      <c r="F17" s="34" t="n">
        <f aca="false">IFERROR(D17/D94,0)</f>
        <v>0.0464227498499447</v>
      </c>
      <c r="G17" s="10" t="s">
        <v>335</v>
      </c>
    </row>
    <row r="18" customFormat="false" ht="15" hidden="false" customHeight="true" outlineLevel="0" collapsed="false">
      <c r="A18" s="8" t="s">
        <v>327</v>
      </c>
      <c r="B18" s="8" t="s">
        <v>336</v>
      </c>
      <c r="C18" s="15" t="n">
        <v>65000</v>
      </c>
      <c r="D18" s="15" t="n">
        <v>95000</v>
      </c>
      <c r="E18" s="15" t="n">
        <v>145000</v>
      </c>
      <c r="F18" s="34" t="n">
        <f aca="false">IFERROR(D18/D94,0)</f>
        <v>0.0169621585990183</v>
      </c>
      <c r="G18" s="10" t="s">
        <v>337</v>
      </c>
    </row>
    <row r="19" customFormat="false" ht="15" hidden="false" customHeight="true" outlineLevel="0" collapsed="false">
      <c r="A19" s="8" t="s">
        <v>327</v>
      </c>
      <c r="B19" s="8" t="s">
        <v>338</v>
      </c>
      <c r="C19" s="15" t="n">
        <v>30000</v>
      </c>
      <c r="D19" s="15" t="n">
        <v>50000</v>
      </c>
      <c r="E19" s="15" t="n">
        <v>75000</v>
      </c>
      <c r="F19" s="34" t="n">
        <f aca="false">IFERROR(D19/D94,0)</f>
        <v>0.00892745189422014</v>
      </c>
      <c r="G19" s="10" t="s">
        <v>339</v>
      </c>
    </row>
    <row r="20" customFormat="false" ht="15" hidden="false" customHeight="true" outlineLevel="0" collapsed="false">
      <c r="A20" s="8" t="s">
        <v>327</v>
      </c>
      <c r="B20" s="8" t="s">
        <v>340</v>
      </c>
      <c r="C20" s="15" t="n">
        <v>8000</v>
      </c>
      <c r="D20" s="15" t="n">
        <v>15000</v>
      </c>
      <c r="E20" s="15" t="n">
        <v>25000</v>
      </c>
      <c r="F20" s="34" t="n">
        <f aca="false">IFERROR(D20/D94,0)</f>
        <v>0.00267823556826604</v>
      </c>
      <c r="G20" s="10" t="s">
        <v>341</v>
      </c>
    </row>
    <row r="21" customFormat="false" ht="15" hidden="false" customHeight="true" outlineLevel="0" collapsed="false">
      <c r="A21" s="8" t="s">
        <v>327</v>
      </c>
      <c r="B21" s="8" t="s">
        <v>342</v>
      </c>
      <c r="C21" s="15" t="n">
        <v>25000</v>
      </c>
      <c r="D21" s="15" t="n">
        <v>45000</v>
      </c>
      <c r="E21" s="15" t="n">
        <v>75000</v>
      </c>
      <c r="F21" s="34" t="n">
        <f aca="false">IFERROR(D21/D94,0)</f>
        <v>0.00803470670479812</v>
      </c>
      <c r="G21" s="10" t="s">
        <v>343</v>
      </c>
    </row>
    <row r="22" customFormat="false" ht="15" hidden="false" customHeight="true" outlineLevel="0" collapsed="false">
      <c r="A22" s="24"/>
      <c r="B22" s="13" t="s">
        <v>344</v>
      </c>
      <c r="C22" s="25" t="n">
        <f aca="false">SUM(C14:C21)</f>
        <v>453000</v>
      </c>
      <c r="D22" s="25" t="n">
        <f aca="false">SUM(D14:D21)</f>
        <v>715000</v>
      </c>
      <c r="E22" s="25" t="n">
        <f aca="false">SUM(E14:E21)</f>
        <v>1120000</v>
      </c>
      <c r="F22" s="35" t="n">
        <f aca="false">IFERROR(D22/D94,0)</f>
        <v>0.127662562087348</v>
      </c>
      <c r="G22" s="24"/>
    </row>
    <row r="23" customFormat="false" ht="15" hidden="false" customHeight="true" outlineLevel="0" collapsed="false">
      <c r="A23" s="21" t="s">
        <v>345</v>
      </c>
      <c r="B23" s="21"/>
      <c r="C23" s="21"/>
      <c r="D23" s="21"/>
      <c r="E23" s="21"/>
      <c r="F23" s="21"/>
      <c r="G23" s="21"/>
    </row>
    <row r="24" customFormat="false" ht="15" hidden="false" customHeight="true" outlineLevel="0" collapsed="false">
      <c r="A24" s="8" t="s">
        <v>346</v>
      </c>
      <c r="B24" s="8" t="s">
        <v>347</v>
      </c>
      <c r="C24" s="15" t="n">
        <v>55000</v>
      </c>
      <c r="D24" s="15" t="n">
        <v>85000</v>
      </c>
      <c r="E24" s="15" t="n">
        <v>130000</v>
      </c>
      <c r="F24" s="34" t="n">
        <f aca="false">IFERROR(D24/D94,0)</f>
        <v>0.0151766682201742</v>
      </c>
      <c r="G24" s="10" t="s">
        <v>348</v>
      </c>
    </row>
    <row r="25" customFormat="false" ht="15" hidden="false" customHeight="true" outlineLevel="0" collapsed="false">
      <c r="A25" s="8" t="s">
        <v>346</v>
      </c>
      <c r="B25" s="8" t="s">
        <v>349</v>
      </c>
      <c r="C25" s="15" t="n">
        <v>65000</v>
      </c>
      <c r="D25" s="15" t="n">
        <v>95000</v>
      </c>
      <c r="E25" s="15" t="n">
        <v>145000</v>
      </c>
      <c r="F25" s="34" t="n">
        <f aca="false">IFERROR(D25/D94,0)</f>
        <v>0.0169621585990183</v>
      </c>
      <c r="G25" s="10" t="s">
        <v>350</v>
      </c>
    </row>
    <row r="26" customFormat="false" ht="15" hidden="false" customHeight="true" outlineLevel="0" collapsed="false">
      <c r="A26" s="8" t="s">
        <v>346</v>
      </c>
      <c r="B26" s="8" t="s">
        <v>351</v>
      </c>
      <c r="C26" s="15" t="n">
        <v>18000</v>
      </c>
      <c r="D26" s="15" t="n">
        <v>28000</v>
      </c>
      <c r="E26" s="15" t="n">
        <v>42000</v>
      </c>
      <c r="F26" s="34" t="n">
        <f aca="false">IFERROR(D26/D94,0)</f>
        <v>0.00499937306076328</v>
      </c>
      <c r="G26" s="10" t="s">
        <v>352</v>
      </c>
    </row>
    <row r="27" customFormat="false" ht="15" hidden="false" customHeight="true" outlineLevel="0" collapsed="false">
      <c r="A27" s="8" t="s">
        <v>346</v>
      </c>
      <c r="B27" s="8" t="s">
        <v>353</v>
      </c>
      <c r="C27" s="15" t="n">
        <v>12000</v>
      </c>
      <c r="D27" s="15" t="n">
        <v>18000</v>
      </c>
      <c r="E27" s="15" t="n">
        <v>28000</v>
      </c>
      <c r="F27" s="34" t="n">
        <f aca="false">IFERROR(D27/D94,0)</f>
        <v>0.00321388268191925</v>
      </c>
      <c r="G27" s="10" t="s">
        <v>354</v>
      </c>
    </row>
    <row r="28" customFormat="false" ht="15" hidden="false" customHeight="true" outlineLevel="0" collapsed="false">
      <c r="A28" s="8" t="s">
        <v>346</v>
      </c>
      <c r="B28" s="8" t="s">
        <v>355</v>
      </c>
      <c r="C28" s="15" t="n">
        <v>15000</v>
      </c>
      <c r="D28" s="15" t="n">
        <v>22000</v>
      </c>
      <c r="E28" s="15" t="n">
        <v>35000</v>
      </c>
      <c r="F28" s="34" t="n">
        <f aca="false">IFERROR(D28/D94,0)</f>
        <v>0.00392807883345686</v>
      </c>
      <c r="G28" s="10" t="s">
        <v>356</v>
      </c>
    </row>
    <row r="29" customFormat="false" ht="15" hidden="false" customHeight="true" outlineLevel="0" collapsed="false">
      <c r="A29" s="8" t="s">
        <v>346</v>
      </c>
      <c r="B29" s="8" t="s">
        <v>357</v>
      </c>
      <c r="C29" s="15" t="n">
        <v>14000</v>
      </c>
      <c r="D29" s="15" t="n">
        <v>22000</v>
      </c>
      <c r="E29" s="15" t="n">
        <v>32000</v>
      </c>
      <c r="F29" s="34" t="n">
        <f aca="false">IFERROR(D29/D94,0)</f>
        <v>0.00392807883345686</v>
      </c>
      <c r="G29" s="10" t="s">
        <v>358</v>
      </c>
    </row>
    <row r="30" customFormat="false" ht="15" hidden="false" customHeight="true" outlineLevel="0" collapsed="false">
      <c r="A30" s="24"/>
      <c r="B30" s="13" t="s">
        <v>359</v>
      </c>
      <c r="C30" s="25" t="n">
        <f aca="false">SUM(C24:C29)</f>
        <v>179000</v>
      </c>
      <c r="D30" s="25" t="n">
        <f aca="false">SUM(D24:D29)</f>
        <v>270000</v>
      </c>
      <c r="E30" s="25" t="n">
        <f aca="false">SUM(E24:E29)</f>
        <v>412000</v>
      </c>
      <c r="F30" s="35" t="n">
        <f aca="false">IFERROR(D30/D94,0)</f>
        <v>0.0482082402287887</v>
      </c>
      <c r="G30" s="24"/>
    </row>
    <row r="31" customFormat="false" ht="15" hidden="false" customHeight="true" outlineLevel="0" collapsed="false">
      <c r="A31" s="21" t="s">
        <v>360</v>
      </c>
      <c r="B31" s="21"/>
      <c r="C31" s="21"/>
      <c r="D31" s="21"/>
      <c r="E31" s="21"/>
      <c r="F31" s="21"/>
      <c r="G31" s="21"/>
    </row>
    <row r="32" customFormat="false" ht="15" hidden="false" customHeight="true" outlineLevel="0" collapsed="false">
      <c r="A32" s="8" t="s">
        <v>361</v>
      </c>
      <c r="B32" s="8" t="s">
        <v>362</v>
      </c>
      <c r="C32" s="15" t="n">
        <v>45000</v>
      </c>
      <c r="D32" s="15" t="n">
        <v>70000</v>
      </c>
      <c r="E32" s="15" t="n">
        <v>105000</v>
      </c>
      <c r="F32" s="34" t="n">
        <f aca="false">IFERROR(D32/D94,0)</f>
        <v>0.0124984326519082</v>
      </c>
      <c r="G32" s="10" t="s">
        <v>363</v>
      </c>
    </row>
    <row r="33" customFormat="false" ht="15" hidden="false" customHeight="true" outlineLevel="0" collapsed="false">
      <c r="A33" s="8" t="s">
        <v>361</v>
      </c>
      <c r="B33" s="8" t="s">
        <v>364</v>
      </c>
      <c r="C33" s="15" t="n">
        <v>15000</v>
      </c>
      <c r="D33" s="15" t="n">
        <v>25000</v>
      </c>
      <c r="E33" s="15" t="n">
        <v>38000</v>
      </c>
      <c r="F33" s="34" t="n">
        <f aca="false">IFERROR(D33/D94,0)</f>
        <v>0.00446372594711007</v>
      </c>
      <c r="G33" s="10" t="s">
        <v>365</v>
      </c>
    </row>
    <row r="34" customFormat="false" ht="15" hidden="false" customHeight="true" outlineLevel="0" collapsed="false">
      <c r="A34" s="24"/>
      <c r="B34" s="13" t="s">
        <v>366</v>
      </c>
      <c r="C34" s="25" t="n">
        <f aca="false">SUM(C32:C33)</f>
        <v>60000</v>
      </c>
      <c r="D34" s="25" t="n">
        <f aca="false">SUM(D32:D33)</f>
        <v>95000</v>
      </c>
      <c r="E34" s="25" t="n">
        <f aca="false">SUM(E32:E33)</f>
        <v>143000</v>
      </c>
      <c r="F34" s="35" t="n">
        <f aca="false">IFERROR(D34/D94,0)</f>
        <v>0.0169621585990183</v>
      </c>
      <c r="G34" s="24"/>
    </row>
    <row r="35" customFormat="false" ht="15" hidden="false" customHeight="true" outlineLevel="0" collapsed="false">
      <c r="A35" s="21" t="s">
        <v>367</v>
      </c>
      <c r="B35" s="21"/>
      <c r="C35" s="21"/>
      <c r="D35" s="21"/>
      <c r="E35" s="21"/>
      <c r="F35" s="21"/>
      <c r="G35" s="21"/>
    </row>
    <row r="36" customFormat="false" ht="15" hidden="false" customHeight="true" outlineLevel="0" collapsed="false">
      <c r="A36" s="8" t="s">
        <v>368</v>
      </c>
      <c r="B36" s="8" t="s">
        <v>369</v>
      </c>
      <c r="C36" s="15" t="n">
        <v>120000</v>
      </c>
      <c r="D36" s="15" t="n">
        <v>175000</v>
      </c>
      <c r="E36" s="15" t="n">
        <v>260000</v>
      </c>
      <c r="F36" s="34" t="n">
        <f aca="false">IFERROR(D36/D94,0)</f>
        <v>0.0312460816297705</v>
      </c>
      <c r="G36" s="10" t="s">
        <v>370</v>
      </c>
    </row>
    <row r="37" customFormat="false" ht="15" hidden="false" customHeight="true" outlineLevel="0" collapsed="false">
      <c r="A37" s="8" t="s">
        <v>368</v>
      </c>
      <c r="B37" s="8" t="s">
        <v>371</v>
      </c>
      <c r="C37" s="15" t="n">
        <v>18000</v>
      </c>
      <c r="D37" s="15" t="n">
        <v>30000</v>
      </c>
      <c r="E37" s="15" t="n">
        <v>45000</v>
      </c>
      <c r="F37" s="34" t="n">
        <f aca="false">IFERROR(D37/D94,0)</f>
        <v>0.00535647113653208</v>
      </c>
      <c r="G37" s="10" t="s">
        <v>372</v>
      </c>
    </row>
    <row r="38" customFormat="false" ht="15" hidden="false" customHeight="true" outlineLevel="0" collapsed="false">
      <c r="A38" s="24"/>
      <c r="B38" s="13" t="s">
        <v>373</v>
      </c>
      <c r="C38" s="25" t="n">
        <f aca="false">SUM(C36:C37)</f>
        <v>138000</v>
      </c>
      <c r="D38" s="25" t="n">
        <f aca="false">SUM(D36:D37)</f>
        <v>205000</v>
      </c>
      <c r="E38" s="25" t="n">
        <f aca="false">SUM(E36:E37)</f>
        <v>305000</v>
      </c>
      <c r="F38" s="35" t="n">
        <f aca="false">IFERROR(D38/D94,0)</f>
        <v>0.0366025527663026</v>
      </c>
      <c r="G38" s="24"/>
    </row>
    <row r="39" customFormat="false" ht="15" hidden="false" customHeight="true" outlineLevel="0" collapsed="false">
      <c r="A39" s="21" t="s">
        <v>374</v>
      </c>
      <c r="B39" s="21"/>
      <c r="C39" s="21"/>
      <c r="D39" s="21"/>
      <c r="E39" s="21"/>
      <c r="F39" s="21"/>
      <c r="G39" s="21"/>
    </row>
    <row r="40" customFormat="false" ht="15" hidden="false" customHeight="true" outlineLevel="0" collapsed="false">
      <c r="A40" s="8" t="s">
        <v>375</v>
      </c>
      <c r="B40" s="8" t="s">
        <v>376</v>
      </c>
      <c r="C40" s="16" t="n">
        <f aca="false">'Building &amp; TIPS Panel'!E28*0.85</f>
        <v>147359.4</v>
      </c>
      <c r="D40" s="16" t="n">
        <f aca="false">'Building &amp; TIPS Panel'!E28</f>
        <v>173364</v>
      </c>
      <c r="E40" s="16" t="n">
        <f aca="false">'Building &amp; TIPS Panel'!E28*1.15</f>
        <v>199368.6</v>
      </c>
      <c r="F40" s="34" t="n">
        <f aca="false">IFERROR(D40/D94,0)</f>
        <v>0.0309539754037916</v>
      </c>
      <c r="G40" s="10" t="s">
        <v>377</v>
      </c>
    </row>
    <row r="41" customFormat="false" ht="15" hidden="false" customHeight="true" outlineLevel="0" collapsed="false">
      <c r="A41" s="8" t="s">
        <v>375</v>
      </c>
      <c r="B41" s="8" t="s">
        <v>378</v>
      </c>
      <c r="C41" s="16" t="n">
        <f aca="false">'Building &amp; TIPS Panel'!E29*0.9</f>
        <v>455080.5</v>
      </c>
      <c r="D41" s="16" t="n">
        <f aca="false">'Building &amp; TIPS Panel'!E29</f>
        <v>505645</v>
      </c>
      <c r="E41" s="16" t="n">
        <f aca="false">'Building &amp; TIPS Panel'!E29*1.1</f>
        <v>556209.5</v>
      </c>
      <c r="F41" s="34" t="n">
        <f aca="false">IFERROR(D41/D94,0)</f>
        <v>0.0902824282610588</v>
      </c>
      <c r="G41" s="10" t="s">
        <v>377</v>
      </c>
    </row>
    <row r="42" customFormat="false" ht="15" hidden="false" customHeight="true" outlineLevel="0" collapsed="false">
      <c r="A42" s="24"/>
      <c r="B42" s="13" t="s">
        <v>379</v>
      </c>
      <c r="C42" s="25" t="n">
        <f aca="false">SUM(C40:C41)</f>
        <v>602439.9</v>
      </c>
      <c r="D42" s="25" t="n">
        <f aca="false">SUM(D40:D41)</f>
        <v>679009</v>
      </c>
      <c r="E42" s="25" t="n">
        <f aca="false">SUM(E40:E41)</f>
        <v>755578.1</v>
      </c>
      <c r="F42" s="35" t="n">
        <f aca="false">IFERROR(D42/D94,0)</f>
        <v>0.12123640366485</v>
      </c>
      <c r="G42" s="24"/>
    </row>
    <row r="43" customFormat="false" ht="15" hidden="false" customHeight="true" outlineLevel="0" collapsed="false">
      <c r="A43" s="21" t="s">
        <v>380</v>
      </c>
      <c r="B43" s="21"/>
      <c r="C43" s="21"/>
      <c r="D43" s="21"/>
      <c r="E43" s="21"/>
      <c r="F43" s="21"/>
      <c r="G43" s="21"/>
    </row>
    <row r="44" customFormat="false" ht="15" hidden="false" customHeight="true" outlineLevel="0" collapsed="false">
      <c r="A44" s="8" t="s">
        <v>381</v>
      </c>
      <c r="B44" s="8" t="s">
        <v>382</v>
      </c>
      <c r="C44" s="15" t="n">
        <v>55000</v>
      </c>
      <c r="D44" s="15" t="n">
        <v>85000</v>
      </c>
      <c r="E44" s="15" t="n">
        <v>130000</v>
      </c>
      <c r="F44" s="34" t="n">
        <f aca="false">IFERROR(D44/D94,0)</f>
        <v>0.0151766682201742</v>
      </c>
      <c r="G44" s="10" t="s">
        <v>383</v>
      </c>
    </row>
    <row r="45" customFormat="false" ht="15" hidden="false" customHeight="true" outlineLevel="0" collapsed="false">
      <c r="A45" s="8" t="s">
        <v>381</v>
      </c>
      <c r="B45" s="8" t="s">
        <v>384</v>
      </c>
      <c r="C45" s="15" t="n">
        <v>25000</v>
      </c>
      <c r="D45" s="15" t="n">
        <v>40000</v>
      </c>
      <c r="E45" s="15" t="n">
        <v>60000</v>
      </c>
      <c r="F45" s="34" t="n">
        <f aca="false">IFERROR(D45/D94,0)</f>
        <v>0.00714196151537611</v>
      </c>
      <c r="G45" s="10" t="s">
        <v>385</v>
      </c>
    </row>
    <row r="46" customFormat="false" ht="15" hidden="false" customHeight="true" outlineLevel="0" collapsed="false">
      <c r="A46" s="8" t="s">
        <v>381</v>
      </c>
      <c r="B46" s="8" t="s">
        <v>386</v>
      </c>
      <c r="C46" s="15" t="n">
        <v>12000</v>
      </c>
      <c r="D46" s="15" t="n">
        <v>20000</v>
      </c>
      <c r="E46" s="15" t="n">
        <v>32000</v>
      </c>
      <c r="F46" s="34" t="n">
        <f aca="false">IFERROR(D46/D94,0)</f>
        <v>0.00357098075768805</v>
      </c>
      <c r="G46" s="10" t="s">
        <v>387</v>
      </c>
    </row>
    <row r="47" customFormat="false" ht="15" hidden="false" customHeight="true" outlineLevel="0" collapsed="false">
      <c r="A47" s="8" t="s">
        <v>381</v>
      </c>
      <c r="B47" s="8" t="s">
        <v>388</v>
      </c>
      <c r="C47" s="15" t="n">
        <v>5000</v>
      </c>
      <c r="D47" s="15" t="n">
        <v>8000</v>
      </c>
      <c r="E47" s="15" t="n">
        <v>12000</v>
      </c>
      <c r="F47" s="34" t="n">
        <f aca="false">IFERROR(D47/D94,0)</f>
        <v>0.00142839230307522</v>
      </c>
      <c r="G47" s="10" t="s">
        <v>389</v>
      </c>
    </row>
    <row r="48" customFormat="false" ht="15" hidden="false" customHeight="true" outlineLevel="0" collapsed="false">
      <c r="A48" s="24"/>
      <c r="B48" s="13" t="s">
        <v>390</v>
      </c>
      <c r="C48" s="25" t="n">
        <f aca="false">SUM(C44:C47)</f>
        <v>97000</v>
      </c>
      <c r="D48" s="25" t="n">
        <f aca="false">SUM(D44:D47)</f>
        <v>153000</v>
      </c>
      <c r="E48" s="25" t="n">
        <f aca="false">SUM(E44:E47)</f>
        <v>234000</v>
      </c>
      <c r="F48" s="35" t="n">
        <f aca="false">IFERROR(D48/D94,0)</f>
        <v>0.0273180027963136</v>
      </c>
      <c r="G48" s="24"/>
    </row>
    <row r="49" customFormat="false" ht="15" hidden="false" customHeight="true" outlineLevel="0" collapsed="false">
      <c r="A49" s="21" t="s">
        <v>391</v>
      </c>
      <c r="B49" s="21"/>
      <c r="C49" s="21"/>
      <c r="D49" s="21"/>
      <c r="E49" s="21"/>
      <c r="F49" s="21"/>
      <c r="G49" s="21"/>
    </row>
    <row r="50" customFormat="false" ht="15" hidden="false" customHeight="true" outlineLevel="0" collapsed="false">
      <c r="A50" s="8" t="s">
        <v>392</v>
      </c>
      <c r="B50" s="8" t="s">
        <v>393</v>
      </c>
      <c r="C50" s="15" t="n">
        <v>12000</v>
      </c>
      <c r="D50" s="15" t="n">
        <v>20000</v>
      </c>
      <c r="E50" s="15" t="n">
        <v>30000</v>
      </c>
      <c r="F50" s="34" t="n">
        <f aca="false">IFERROR(D50/D94,0)</f>
        <v>0.00357098075768805</v>
      </c>
      <c r="G50" s="10" t="s">
        <v>394</v>
      </c>
    </row>
    <row r="51" customFormat="false" ht="15" hidden="false" customHeight="true" outlineLevel="0" collapsed="false">
      <c r="A51" s="8" t="s">
        <v>392</v>
      </c>
      <c r="B51" s="8" t="s">
        <v>395</v>
      </c>
      <c r="C51" s="15" t="n">
        <v>6000</v>
      </c>
      <c r="D51" s="15" t="n">
        <v>10000</v>
      </c>
      <c r="E51" s="15" t="n">
        <v>15000</v>
      </c>
      <c r="F51" s="34" t="n">
        <f aca="false">IFERROR(D51/D94,0)</f>
        <v>0.00178549037884403</v>
      </c>
      <c r="G51" s="10" t="s">
        <v>396</v>
      </c>
    </row>
    <row r="52" customFormat="false" ht="15" hidden="false" customHeight="true" outlineLevel="0" collapsed="false">
      <c r="A52" s="8" t="s">
        <v>392</v>
      </c>
      <c r="B52" s="8" t="s">
        <v>397</v>
      </c>
      <c r="C52" s="15" t="n">
        <v>15000</v>
      </c>
      <c r="D52" s="15" t="n">
        <v>25000</v>
      </c>
      <c r="E52" s="15" t="n">
        <v>38000</v>
      </c>
      <c r="F52" s="34" t="n">
        <f aca="false">IFERROR(D52/D94,0)</f>
        <v>0.00446372594711007</v>
      </c>
      <c r="G52" s="10" t="s">
        <v>398</v>
      </c>
    </row>
    <row r="53" customFormat="false" ht="15" hidden="false" customHeight="true" outlineLevel="0" collapsed="false">
      <c r="A53" s="24"/>
      <c r="B53" s="13" t="s">
        <v>399</v>
      </c>
      <c r="C53" s="25" t="n">
        <f aca="false">SUM(C50:C52)</f>
        <v>33000</v>
      </c>
      <c r="D53" s="25" t="n">
        <f aca="false">SUM(D50:D52)</f>
        <v>55000</v>
      </c>
      <c r="E53" s="25" t="n">
        <f aca="false">SUM(E50:E52)</f>
        <v>83000</v>
      </c>
      <c r="F53" s="35" t="n">
        <f aca="false">IFERROR(D53/D94,0)</f>
        <v>0.00982019708364215</v>
      </c>
      <c r="G53" s="24"/>
    </row>
    <row r="54" customFormat="false" ht="15" hidden="false" customHeight="true" outlineLevel="0" collapsed="false">
      <c r="A54" s="21" t="s">
        <v>400</v>
      </c>
      <c r="B54" s="21"/>
      <c r="C54" s="21"/>
      <c r="D54" s="21"/>
      <c r="E54" s="21"/>
      <c r="F54" s="21"/>
      <c r="G54" s="21"/>
    </row>
    <row r="55" customFormat="false" ht="15" hidden="false" customHeight="true" outlineLevel="0" collapsed="false">
      <c r="A55" s="8" t="s">
        <v>401</v>
      </c>
      <c r="B55" s="8" t="s">
        <v>402</v>
      </c>
      <c r="C55" s="15" t="n">
        <v>28000</v>
      </c>
      <c r="D55" s="15" t="n">
        <v>45000</v>
      </c>
      <c r="E55" s="15" t="n">
        <v>68000</v>
      </c>
      <c r="F55" s="34" t="n">
        <f aca="false">IFERROR(D55/D94,0)</f>
        <v>0.00803470670479812</v>
      </c>
      <c r="G55" s="10" t="s">
        <v>403</v>
      </c>
    </row>
    <row r="56" customFormat="false" ht="15" hidden="false" customHeight="true" outlineLevel="0" collapsed="false">
      <c r="A56" s="8" t="s">
        <v>401</v>
      </c>
      <c r="B56" s="8" t="s">
        <v>404</v>
      </c>
      <c r="C56" s="15" t="n">
        <v>15000</v>
      </c>
      <c r="D56" s="15" t="n">
        <v>24000</v>
      </c>
      <c r="E56" s="15" t="n">
        <v>36000</v>
      </c>
      <c r="F56" s="34" t="n">
        <f aca="false">IFERROR(D56/D94,0)</f>
        <v>0.00428517690922567</v>
      </c>
      <c r="G56" s="10" t="s">
        <v>405</v>
      </c>
    </row>
    <row r="57" customFormat="false" ht="15" hidden="false" customHeight="true" outlineLevel="0" collapsed="false">
      <c r="A57" s="8" t="s">
        <v>401</v>
      </c>
      <c r="B57" s="8" t="s">
        <v>406</v>
      </c>
      <c r="C57" s="15" t="n">
        <v>8000</v>
      </c>
      <c r="D57" s="15" t="n">
        <v>14000</v>
      </c>
      <c r="E57" s="15" t="n">
        <v>22000</v>
      </c>
      <c r="F57" s="34" t="n">
        <f aca="false">IFERROR(D57/D94,0)</f>
        <v>0.00249968653038164</v>
      </c>
      <c r="G57" s="10" t="s">
        <v>407</v>
      </c>
    </row>
    <row r="58" customFormat="false" ht="15" hidden="false" customHeight="true" outlineLevel="0" collapsed="false">
      <c r="A58" s="8" t="s">
        <v>401</v>
      </c>
      <c r="B58" s="8" t="s">
        <v>408</v>
      </c>
      <c r="C58" s="15" t="n">
        <v>12000</v>
      </c>
      <c r="D58" s="15" t="n">
        <v>20000</v>
      </c>
      <c r="E58" s="15" t="n">
        <v>32000</v>
      </c>
      <c r="F58" s="34" t="n">
        <f aca="false">IFERROR(D58/D94,0)</f>
        <v>0.00357098075768805</v>
      </c>
      <c r="G58" s="10" t="s">
        <v>409</v>
      </c>
    </row>
    <row r="59" customFormat="false" ht="15" hidden="false" customHeight="true" outlineLevel="0" collapsed="false">
      <c r="A59" s="8" t="s">
        <v>401</v>
      </c>
      <c r="B59" s="8" t="s">
        <v>410</v>
      </c>
      <c r="C59" s="15" t="n">
        <v>18000</v>
      </c>
      <c r="D59" s="15" t="n">
        <v>28000</v>
      </c>
      <c r="E59" s="15" t="n">
        <v>42000</v>
      </c>
      <c r="F59" s="34" t="n">
        <f aca="false">IFERROR(D59/D94,0)</f>
        <v>0.00499937306076328</v>
      </c>
      <c r="G59" s="10" t="s">
        <v>411</v>
      </c>
    </row>
    <row r="60" customFormat="false" ht="15" hidden="false" customHeight="true" outlineLevel="0" collapsed="false">
      <c r="A60" s="8" t="s">
        <v>401</v>
      </c>
      <c r="B60" s="8" t="s">
        <v>412</v>
      </c>
      <c r="C60" s="15" t="n">
        <v>8000</v>
      </c>
      <c r="D60" s="15" t="n">
        <v>14000</v>
      </c>
      <c r="E60" s="15" t="n">
        <v>22000</v>
      </c>
      <c r="F60" s="34" t="n">
        <f aca="false">IFERROR(D60/D94,0)</f>
        <v>0.00249968653038164</v>
      </c>
      <c r="G60" s="10" t="s">
        <v>413</v>
      </c>
    </row>
    <row r="61" customFormat="false" ht="15" hidden="false" customHeight="true" outlineLevel="0" collapsed="false">
      <c r="A61" s="24"/>
      <c r="B61" s="13" t="s">
        <v>414</v>
      </c>
      <c r="C61" s="25" t="n">
        <f aca="false">SUM(C55:C60)</f>
        <v>89000</v>
      </c>
      <c r="D61" s="25" t="n">
        <f aca="false">SUM(D55:D60)</f>
        <v>145000</v>
      </c>
      <c r="E61" s="25" t="n">
        <f aca="false">SUM(E55:E60)</f>
        <v>222000</v>
      </c>
      <c r="F61" s="35" t="n">
        <f aca="false">IFERROR(D61/D94,0)</f>
        <v>0.0258896104932384</v>
      </c>
      <c r="G61" s="24"/>
    </row>
    <row r="62" customFormat="false" ht="15" hidden="false" customHeight="true" outlineLevel="0" collapsed="false">
      <c r="A62" s="21" t="s">
        <v>415</v>
      </c>
      <c r="B62" s="21"/>
      <c r="C62" s="21"/>
      <c r="D62" s="21"/>
      <c r="E62" s="21"/>
      <c r="F62" s="21"/>
      <c r="G62" s="21"/>
    </row>
    <row r="63" customFormat="false" ht="15" hidden="false" customHeight="true" outlineLevel="0" collapsed="false">
      <c r="A63" s="8" t="s">
        <v>416</v>
      </c>
      <c r="B63" s="8" t="s">
        <v>417</v>
      </c>
      <c r="C63" s="15" t="n">
        <v>85000</v>
      </c>
      <c r="D63" s="15" t="n">
        <v>110000</v>
      </c>
      <c r="E63" s="15" t="n">
        <v>155000</v>
      </c>
      <c r="F63" s="34" t="n">
        <f aca="false">IFERROR(D63/D94,0)</f>
        <v>0.0196403941672843</v>
      </c>
      <c r="G63" s="10" t="s">
        <v>418</v>
      </c>
    </row>
    <row r="64" customFormat="false" ht="15" hidden="false" customHeight="true" outlineLevel="0" collapsed="false">
      <c r="A64" s="8" t="s">
        <v>416</v>
      </c>
      <c r="B64" s="8" t="s">
        <v>419</v>
      </c>
      <c r="C64" s="15" t="n">
        <v>5000</v>
      </c>
      <c r="D64" s="15" t="n">
        <v>8000</v>
      </c>
      <c r="E64" s="15" t="n">
        <v>12000</v>
      </c>
      <c r="F64" s="34" t="n">
        <f aca="false">IFERROR(D64/D94,0)</f>
        <v>0.00142839230307522</v>
      </c>
      <c r="G64" s="10" t="s">
        <v>420</v>
      </c>
    </row>
    <row r="65" customFormat="false" ht="15" hidden="false" customHeight="true" outlineLevel="0" collapsed="false">
      <c r="A65" s="8" t="s">
        <v>416</v>
      </c>
      <c r="B65" s="8" t="s">
        <v>421</v>
      </c>
      <c r="C65" s="15" t="n">
        <v>3000</v>
      </c>
      <c r="D65" s="15" t="n">
        <v>5000</v>
      </c>
      <c r="E65" s="15" t="n">
        <v>8000</v>
      </c>
      <c r="F65" s="34" t="n">
        <f aca="false">IFERROR(D65/D94,0)</f>
        <v>0.000892745189422014</v>
      </c>
      <c r="G65" s="10" t="s">
        <v>422</v>
      </c>
    </row>
    <row r="66" customFormat="false" ht="15" hidden="false" customHeight="true" outlineLevel="0" collapsed="false">
      <c r="A66" s="24"/>
      <c r="B66" s="13" t="s">
        <v>423</v>
      </c>
      <c r="C66" s="25" t="n">
        <f aca="false">SUM(C63:C65)</f>
        <v>93000</v>
      </c>
      <c r="D66" s="25" t="n">
        <f aca="false">SUM(D63:D65)</f>
        <v>123000</v>
      </c>
      <c r="E66" s="25" t="n">
        <f aca="false">SUM(E63:E65)</f>
        <v>175000</v>
      </c>
      <c r="F66" s="35" t="n">
        <f aca="false">IFERROR(D66/D94,0)</f>
        <v>0.0219615316597815</v>
      </c>
      <c r="G66" s="24"/>
    </row>
    <row r="67" customFormat="false" ht="15" hidden="false" customHeight="true" outlineLevel="0" collapsed="false">
      <c r="A67" s="21" t="s">
        <v>424</v>
      </c>
      <c r="B67" s="21"/>
      <c r="C67" s="21"/>
      <c r="D67" s="21"/>
      <c r="E67" s="21"/>
      <c r="F67" s="21"/>
      <c r="G67" s="21"/>
    </row>
    <row r="68" customFormat="false" ht="15" hidden="false" customHeight="true" outlineLevel="0" collapsed="false">
      <c r="A68" s="8" t="s">
        <v>425</v>
      </c>
      <c r="B68" s="8" t="s">
        <v>426</v>
      </c>
      <c r="C68" s="15" t="n">
        <v>65000</v>
      </c>
      <c r="D68" s="15" t="n">
        <v>100000</v>
      </c>
      <c r="E68" s="15" t="n">
        <v>155000</v>
      </c>
      <c r="F68" s="34" t="n">
        <f aca="false">IFERROR(D68/D94,0)</f>
        <v>0.0178549037884403</v>
      </c>
      <c r="G68" s="10" t="s">
        <v>427</v>
      </c>
    </row>
    <row r="69" customFormat="false" ht="15" hidden="false" customHeight="true" outlineLevel="0" collapsed="false">
      <c r="A69" s="8" t="s">
        <v>425</v>
      </c>
      <c r="B69" s="8" t="s">
        <v>428</v>
      </c>
      <c r="C69" s="15" t="n">
        <v>45000</v>
      </c>
      <c r="D69" s="15" t="n">
        <v>70000</v>
      </c>
      <c r="E69" s="15" t="n">
        <v>110000</v>
      </c>
      <c r="F69" s="34" t="n">
        <f aca="false">IFERROR(D69/D94,0)</f>
        <v>0.0124984326519082</v>
      </c>
      <c r="G69" s="10" t="s">
        <v>429</v>
      </c>
    </row>
    <row r="70" customFormat="false" ht="15" hidden="false" customHeight="true" outlineLevel="0" collapsed="false">
      <c r="A70" s="8" t="s">
        <v>425</v>
      </c>
      <c r="B70" s="8" t="s">
        <v>430</v>
      </c>
      <c r="C70" s="15" t="n">
        <v>35000</v>
      </c>
      <c r="D70" s="15" t="n">
        <v>55000</v>
      </c>
      <c r="E70" s="15" t="n">
        <v>85000</v>
      </c>
      <c r="F70" s="34" t="n">
        <f aca="false">IFERROR(D70/D94,0)</f>
        <v>0.00982019708364215</v>
      </c>
      <c r="G70" s="10" t="s">
        <v>431</v>
      </c>
    </row>
    <row r="71" customFormat="false" ht="15" hidden="false" customHeight="true" outlineLevel="0" collapsed="false">
      <c r="A71" s="8" t="s">
        <v>425</v>
      </c>
      <c r="B71" s="8" t="s">
        <v>432</v>
      </c>
      <c r="C71" s="15" t="n">
        <v>12000</v>
      </c>
      <c r="D71" s="15" t="n">
        <v>20000</v>
      </c>
      <c r="E71" s="15" t="n">
        <v>32000</v>
      </c>
      <c r="F71" s="34" t="n">
        <f aca="false">IFERROR(D71/D94,0)</f>
        <v>0.00357098075768805</v>
      </c>
      <c r="G71" s="10" t="s">
        <v>433</v>
      </c>
    </row>
    <row r="72" customFormat="false" ht="15" hidden="false" customHeight="true" outlineLevel="0" collapsed="false">
      <c r="A72" s="24"/>
      <c r="B72" s="13" t="s">
        <v>434</v>
      </c>
      <c r="C72" s="25" t="n">
        <f aca="false">SUM(C68:C71)</f>
        <v>157000</v>
      </c>
      <c r="D72" s="25" t="n">
        <f aca="false">SUM(D68:D71)</f>
        <v>245000</v>
      </c>
      <c r="E72" s="25" t="n">
        <f aca="false">SUM(E68:E71)</f>
        <v>382000</v>
      </c>
      <c r="F72" s="35" t="n">
        <f aca="false">IFERROR(D72/D94,0)</f>
        <v>0.0437445142816787</v>
      </c>
      <c r="G72" s="24"/>
    </row>
    <row r="73" customFormat="false" ht="15" hidden="false" customHeight="true" outlineLevel="0" collapsed="false">
      <c r="A73" s="21" t="s">
        <v>435</v>
      </c>
      <c r="B73" s="21"/>
      <c r="C73" s="21"/>
      <c r="D73" s="21"/>
      <c r="E73" s="21"/>
      <c r="F73" s="21"/>
      <c r="G73" s="21"/>
    </row>
    <row r="74" customFormat="false" ht="15" hidden="false" customHeight="true" outlineLevel="0" collapsed="false">
      <c r="A74" s="8" t="s">
        <v>436</v>
      </c>
      <c r="B74" s="8" t="s">
        <v>437</v>
      </c>
      <c r="C74" s="15" t="n">
        <v>45000</v>
      </c>
      <c r="D74" s="15" t="n">
        <v>70000</v>
      </c>
      <c r="E74" s="15" t="n">
        <v>110000</v>
      </c>
      <c r="F74" s="34" t="n">
        <f aca="false">IFERROR(D74/D94,0)</f>
        <v>0.0124984326519082</v>
      </c>
      <c r="G74" s="10" t="s">
        <v>438</v>
      </c>
    </row>
    <row r="75" customFormat="false" ht="15" hidden="false" customHeight="true" outlineLevel="0" collapsed="false">
      <c r="A75" s="8" t="s">
        <v>436</v>
      </c>
      <c r="B75" s="8" t="s">
        <v>439</v>
      </c>
      <c r="C75" s="15" t="n">
        <v>85000</v>
      </c>
      <c r="D75" s="15" t="n">
        <v>130000</v>
      </c>
      <c r="E75" s="15" t="n">
        <v>195000</v>
      </c>
      <c r="F75" s="34" t="n">
        <f aca="false">IFERROR(D75/D94,0)</f>
        <v>0.0232113749249724</v>
      </c>
      <c r="G75" s="10" t="s">
        <v>440</v>
      </c>
    </row>
    <row r="76" customFormat="false" ht="15" hidden="false" customHeight="true" outlineLevel="0" collapsed="false">
      <c r="A76" s="8" t="s">
        <v>436</v>
      </c>
      <c r="B76" s="8" t="s">
        <v>441</v>
      </c>
      <c r="C76" s="15" t="n">
        <v>8000</v>
      </c>
      <c r="D76" s="15" t="n">
        <v>14000</v>
      </c>
      <c r="E76" s="15" t="n">
        <v>22000</v>
      </c>
      <c r="F76" s="34" t="n">
        <f aca="false">IFERROR(D76/D94,0)</f>
        <v>0.00249968653038164</v>
      </c>
      <c r="G76" s="10" t="s">
        <v>442</v>
      </c>
    </row>
    <row r="77" customFormat="false" ht="15" hidden="false" customHeight="true" outlineLevel="0" collapsed="false">
      <c r="A77" s="8" t="s">
        <v>436</v>
      </c>
      <c r="B77" s="8" t="s">
        <v>443</v>
      </c>
      <c r="C77" s="15" t="n">
        <v>22000</v>
      </c>
      <c r="D77" s="15" t="n">
        <v>35000</v>
      </c>
      <c r="E77" s="15" t="n">
        <v>55000</v>
      </c>
      <c r="F77" s="34" t="n">
        <f aca="false">IFERROR(D77/D94,0)</f>
        <v>0.0062492163259541</v>
      </c>
      <c r="G77" s="10" t="s">
        <v>444</v>
      </c>
    </row>
    <row r="78" customFormat="false" ht="15" hidden="false" customHeight="true" outlineLevel="0" collapsed="false">
      <c r="A78" s="8" t="s">
        <v>436</v>
      </c>
      <c r="B78" s="8" t="s">
        <v>445</v>
      </c>
      <c r="C78" s="15" t="n">
        <v>8000</v>
      </c>
      <c r="D78" s="15" t="n">
        <v>14000</v>
      </c>
      <c r="E78" s="15" t="n">
        <v>22000</v>
      </c>
      <c r="F78" s="34" t="n">
        <f aca="false">IFERROR(D78/D94,0)</f>
        <v>0.00249968653038164</v>
      </c>
      <c r="G78" s="10" t="s">
        <v>446</v>
      </c>
    </row>
    <row r="79" customFormat="false" ht="15" hidden="false" customHeight="true" outlineLevel="0" collapsed="false">
      <c r="A79" s="8" t="s">
        <v>436</v>
      </c>
      <c r="B79" s="8" t="s">
        <v>447</v>
      </c>
      <c r="C79" s="15" t="n">
        <v>8000</v>
      </c>
      <c r="D79" s="15" t="n">
        <v>14000</v>
      </c>
      <c r="E79" s="15" t="n">
        <v>22000</v>
      </c>
      <c r="F79" s="34" t="n">
        <f aca="false">IFERROR(D79/D94,0)</f>
        <v>0.00249968653038164</v>
      </c>
      <c r="G79" s="10" t="s">
        <v>448</v>
      </c>
    </row>
    <row r="80" customFormat="false" ht="15" hidden="false" customHeight="true" outlineLevel="0" collapsed="false">
      <c r="A80" s="24"/>
      <c r="B80" s="13" t="s">
        <v>449</v>
      </c>
      <c r="C80" s="25" t="n">
        <f aca="false">SUM(C74:C79)</f>
        <v>176000</v>
      </c>
      <c r="D80" s="25" t="n">
        <f aca="false">SUM(D74:D79)</f>
        <v>277000</v>
      </c>
      <c r="E80" s="25" t="n">
        <f aca="false">SUM(E74:E79)</f>
        <v>426000</v>
      </c>
      <c r="F80" s="35" t="n">
        <f aca="false">IFERROR(D80/D94,0)</f>
        <v>0.0494580834939796</v>
      </c>
      <c r="G80" s="24"/>
    </row>
    <row r="81" customFormat="false" ht="15" hidden="false" customHeight="true" outlineLevel="0" collapsed="false">
      <c r="A81" s="21" t="s">
        <v>450</v>
      </c>
      <c r="B81" s="21"/>
      <c r="C81" s="21"/>
      <c r="D81" s="21"/>
      <c r="E81" s="21"/>
      <c r="F81" s="21"/>
      <c r="G81" s="21"/>
    </row>
    <row r="82" customFormat="false" ht="15" hidden="false" customHeight="true" outlineLevel="0" collapsed="false">
      <c r="A82" s="8" t="s">
        <v>451</v>
      </c>
      <c r="B82" s="8" t="s">
        <v>452</v>
      </c>
      <c r="C82" s="15" t="n">
        <v>35000</v>
      </c>
      <c r="D82" s="15" t="n">
        <v>65000</v>
      </c>
      <c r="E82" s="15" t="n">
        <v>120000</v>
      </c>
      <c r="F82" s="34" t="n">
        <f aca="false">IFERROR(D82/D94,0)</f>
        <v>0.0116056874624862</v>
      </c>
      <c r="G82" s="10" t="s">
        <v>453</v>
      </c>
    </row>
    <row r="83" customFormat="false" ht="15" hidden="false" customHeight="true" outlineLevel="0" collapsed="false">
      <c r="A83" s="8" t="s">
        <v>451</v>
      </c>
      <c r="B83" s="8" t="s">
        <v>454</v>
      </c>
      <c r="C83" s="15" t="n">
        <v>25000</v>
      </c>
      <c r="D83" s="15" t="n">
        <v>45000</v>
      </c>
      <c r="E83" s="15" t="n">
        <v>85000</v>
      </c>
      <c r="F83" s="34" t="n">
        <f aca="false">IFERROR(D83/D94,0)</f>
        <v>0.00803470670479812</v>
      </c>
      <c r="G83" s="10" t="s">
        <v>455</v>
      </c>
    </row>
    <row r="84" customFormat="false" ht="15" hidden="false" customHeight="true" outlineLevel="0" collapsed="false">
      <c r="A84" s="8" t="s">
        <v>451</v>
      </c>
      <c r="B84" s="8" t="s">
        <v>456</v>
      </c>
      <c r="C84" s="15" t="n">
        <v>40000</v>
      </c>
      <c r="D84" s="15" t="n">
        <v>75000</v>
      </c>
      <c r="E84" s="15" t="n">
        <v>150000</v>
      </c>
      <c r="F84" s="34" t="n">
        <f aca="false">IFERROR(D84/D94,0)</f>
        <v>0.0133911778413302</v>
      </c>
      <c r="G84" s="10" t="s">
        <v>457</v>
      </c>
    </row>
    <row r="85" customFormat="false" ht="15" hidden="false" customHeight="true" outlineLevel="0" collapsed="false">
      <c r="A85" s="8" t="s">
        <v>458</v>
      </c>
      <c r="B85" s="8" t="s">
        <v>459</v>
      </c>
      <c r="C85" s="15" t="n">
        <v>8000</v>
      </c>
      <c r="D85" s="15" t="n">
        <v>15000</v>
      </c>
      <c r="E85" s="15" t="n">
        <v>25000</v>
      </c>
      <c r="F85" s="34" t="n">
        <f aca="false">IFERROR(D85/D94,0)</f>
        <v>0.00267823556826604</v>
      </c>
      <c r="G85" s="10" t="s">
        <v>460</v>
      </c>
    </row>
    <row r="86" customFormat="false" ht="15" hidden="false" customHeight="true" outlineLevel="0" collapsed="false">
      <c r="A86" s="24"/>
      <c r="B86" s="13" t="s">
        <v>461</v>
      </c>
      <c r="C86" s="25" t="n">
        <f aca="false">SUM(C82:C85)</f>
        <v>108000</v>
      </c>
      <c r="D86" s="25" t="n">
        <f aca="false">SUM(D82:D85)</f>
        <v>200000</v>
      </c>
      <c r="E86" s="25" t="n">
        <f aca="false">SUM(E82:E85)</f>
        <v>380000</v>
      </c>
      <c r="F86" s="35" t="n">
        <f aca="false">IFERROR(D86/D94,0)</f>
        <v>0.0357098075768805</v>
      </c>
      <c r="G86" s="24"/>
    </row>
    <row r="87" customFormat="false" ht="15" hidden="false" customHeight="true" outlineLevel="0" collapsed="false">
      <c r="A87" s="21" t="s">
        <v>462</v>
      </c>
      <c r="B87" s="21"/>
      <c r="C87" s="21"/>
      <c r="D87" s="21"/>
      <c r="E87" s="21"/>
      <c r="F87" s="21"/>
      <c r="G87" s="21"/>
    </row>
    <row r="88" customFormat="false" ht="15" hidden="false" customHeight="true" outlineLevel="0" collapsed="false">
      <c r="A88" s="8" t="s">
        <v>179</v>
      </c>
      <c r="B88" s="8" t="s">
        <v>463</v>
      </c>
      <c r="C88" s="16" t="n">
        <f aca="false">(C12+C22+C30+C34+C38+C42+C48+C53+C61+C66+C72+C80+C86+C92)*0.08</f>
        <v>295648.93536</v>
      </c>
      <c r="D88" s="16" t="n">
        <f aca="false">(D12+D22+D30+D34+D38+D42+D48+D53+D61+D66+D72+D80+D86+D92)*0.1</f>
        <v>493245.66</v>
      </c>
      <c r="E88" s="16" t="n">
        <f aca="false">(E12+E22+E30+E34+E38+E42+E48+E53+E61+E66+E72+E80+E86+E92)*0.12</f>
        <v>805836.18096</v>
      </c>
      <c r="F88" s="34" t="n">
        <f aca="false">IFERROR(D88/D94,0)</f>
        <v>0.0880685380336572</v>
      </c>
      <c r="G88" s="10" t="s">
        <v>464</v>
      </c>
    </row>
    <row r="89" customFormat="false" ht="15" hidden="false" customHeight="true" outlineLevel="0" collapsed="false">
      <c r="A89" s="8" t="s">
        <v>179</v>
      </c>
      <c r="B89" s="8" t="s">
        <v>465</v>
      </c>
      <c r="C89" s="15" t="n">
        <v>100000</v>
      </c>
      <c r="D89" s="15" t="n">
        <v>175000</v>
      </c>
      <c r="E89" s="15" t="n">
        <v>275000</v>
      </c>
      <c r="F89" s="34" t="n">
        <f aca="false">IFERROR(D89/D94,0)</f>
        <v>0.0312460816297705</v>
      </c>
      <c r="G89" s="10" t="s">
        <v>466</v>
      </c>
    </row>
    <row r="90" customFormat="false" ht="15" hidden="false" customHeight="true" outlineLevel="0" collapsed="false">
      <c r="A90" s="24"/>
      <c r="B90" s="13" t="s">
        <v>467</v>
      </c>
      <c r="C90" s="25" t="n">
        <f aca="false">SUM(C88:C89)</f>
        <v>395648.93536</v>
      </c>
      <c r="D90" s="25" t="n">
        <f aca="false">SUM(D88:D89)</f>
        <v>668245.66</v>
      </c>
      <c r="E90" s="25" t="n">
        <f aca="false">SUM(E88:E89)</f>
        <v>1080836.18096</v>
      </c>
      <c r="F90" s="35" t="n">
        <f aca="false">IFERROR(D90/D94,0)</f>
        <v>0.119314619663428</v>
      </c>
      <c r="G90" s="24"/>
    </row>
    <row r="92" customFormat="false" ht="15" hidden="false" customHeight="true" outlineLevel="0" collapsed="false">
      <c r="A92" s="36"/>
      <c r="B92" s="37" t="s">
        <v>468</v>
      </c>
      <c r="C92" s="38" t="n">
        <f aca="false">'Equipment Schedule'!E102*0.92</f>
        <v>1337171.792</v>
      </c>
      <c r="D92" s="38" t="n">
        <f aca="false">'Equipment Schedule'!E102</f>
        <v>1453447.6</v>
      </c>
      <c r="E92" s="38" t="n">
        <f aca="false">'Equipment Schedule'!E102*1.08</f>
        <v>1569723.408</v>
      </c>
      <c r="F92" s="39" t="n">
        <f aca="false">IFERROR(D92/D94,0)</f>
        <v>0.259511670595394</v>
      </c>
      <c r="G92" s="36"/>
    </row>
    <row r="94" customFormat="false" ht="15" hidden="false" customHeight="true" outlineLevel="0" collapsed="false">
      <c r="A94" s="40"/>
      <c r="B94" s="41" t="s">
        <v>469</v>
      </c>
      <c r="C94" s="42" t="n">
        <f aca="false">C12+C22+C30+C34+C38+C42+C48+C53+C61+C66+C72+C80+C86+C90+C92</f>
        <v>4091260.62736</v>
      </c>
      <c r="D94" s="42" t="n">
        <f aca="false">D12+D22+D30+D34+D38+D42+D48+D53+D61+D66+D72+D80+D86+D90+D92</f>
        <v>5600702.26</v>
      </c>
      <c r="E94" s="42" t="n">
        <f aca="false">E12+E22+E30+E34+E38+E42+E48+E53+E61+E66+E72+E80+E86+E90+E92</f>
        <v>7796137.68896</v>
      </c>
      <c r="F94" s="43" t="n">
        <f aca="false">IFERROR(D94/D94,0)</f>
        <v>1</v>
      </c>
      <c r="G94" s="40"/>
    </row>
    <row r="96" customFormat="false" ht="15" hidden="false" customHeight="true" outlineLevel="0" collapsed="false">
      <c r="A96" s="26"/>
      <c r="B96" s="27" t="s">
        <v>470</v>
      </c>
      <c r="C96" s="28" t="n">
        <f aca="false">C94</f>
        <v>4091260.62736</v>
      </c>
      <c r="D96" s="28" t="n">
        <f aca="false">D94</f>
        <v>5600702.26</v>
      </c>
      <c r="E96" s="28" t="n">
        <f aca="false">E94</f>
        <v>7796137.68896</v>
      </c>
      <c r="F96" s="26"/>
      <c r="G96" s="26"/>
    </row>
    <row r="97" customFormat="false" ht="15" hidden="false" customHeight="true" outlineLevel="0" collapsed="false">
      <c r="A97" s="7"/>
      <c r="B97" s="6" t="s">
        <v>471</v>
      </c>
      <c r="C97" s="44" t="n">
        <f aca="false">C96/5445</f>
        <v>751.379362233242</v>
      </c>
      <c r="D97" s="44" t="n">
        <f aca="false">D96/5445</f>
        <v>1028.595456382</v>
      </c>
      <c r="E97" s="44" t="n">
        <f aca="false">E96/5445</f>
        <v>1431.79755536455</v>
      </c>
      <c r="F97" s="7"/>
      <c r="G97" s="7"/>
    </row>
  </sheetData>
  <mergeCells count="16">
    <mergeCell ref="A1:G1"/>
    <mergeCell ref="A2:G2"/>
    <mergeCell ref="A6:G6"/>
    <mergeCell ref="A13:G13"/>
    <mergeCell ref="A23:G23"/>
    <mergeCell ref="A31:G31"/>
    <mergeCell ref="A35:G35"/>
    <mergeCell ref="A39:G39"/>
    <mergeCell ref="A43:G43"/>
    <mergeCell ref="A49:G49"/>
    <mergeCell ref="A54:G54"/>
    <mergeCell ref="A62:G62"/>
    <mergeCell ref="A67:G67"/>
    <mergeCell ref="A73:G73"/>
    <mergeCell ref="A81:G81"/>
    <mergeCell ref="A87:G8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40"/>
    <col collapsed="false" customWidth="true" hidden="false" outlineLevel="0" max="3" min="3" style="1" width="15"/>
    <col collapsed="false" customWidth="true" hidden="false" outlineLevel="0" max="4" min="4" style="1" width="60"/>
  </cols>
  <sheetData>
    <row r="1" customFormat="false" ht="17.25" hidden="false" customHeight="true" outlineLevel="0" collapsed="false">
      <c r="A1" s="45" t="s">
        <v>472</v>
      </c>
      <c r="B1" s="45"/>
      <c r="C1" s="45"/>
      <c r="D1" s="45"/>
    </row>
    <row r="3" customFormat="false" ht="15" hidden="false" customHeight="true" outlineLevel="0" collapsed="false">
      <c r="A3" s="20" t="s">
        <v>473</v>
      </c>
      <c r="B3" s="20" t="s">
        <v>474</v>
      </c>
      <c r="C3" s="20" t="s">
        <v>475</v>
      </c>
      <c r="D3" s="20" t="s">
        <v>476</v>
      </c>
    </row>
    <row r="4" customFormat="false" ht="34.5" hidden="false" customHeight="true" outlineLevel="0" collapsed="false">
      <c r="A4" s="8" t="n">
        <v>1</v>
      </c>
      <c r="B4" s="6" t="s">
        <v>477</v>
      </c>
      <c r="C4" s="46" t="s">
        <v>478</v>
      </c>
      <c r="D4" s="47" t="s">
        <v>479</v>
      </c>
    </row>
    <row r="5" customFormat="false" ht="34.5" hidden="false" customHeight="true" outlineLevel="0" collapsed="false">
      <c r="A5" s="8" t="n">
        <v>2</v>
      </c>
      <c r="B5" s="6" t="s">
        <v>480</v>
      </c>
      <c r="C5" s="46" t="s">
        <v>478</v>
      </c>
      <c r="D5" s="47" t="s">
        <v>481</v>
      </c>
    </row>
    <row r="6" customFormat="false" ht="34.5" hidden="false" customHeight="true" outlineLevel="0" collapsed="false">
      <c r="A6" s="8" t="n">
        <v>3</v>
      </c>
      <c r="B6" s="6" t="s">
        <v>482</v>
      </c>
      <c r="C6" s="46" t="s">
        <v>478</v>
      </c>
      <c r="D6" s="47" t="s">
        <v>483</v>
      </c>
    </row>
    <row r="7" customFormat="false" ht="34.5" hidden="false" customHeight="true" outlineLevel="0" collapsed="false">
      <c r="A7" s="8" t="n">
        <v>4</v>
      </c>
      <c r="B7" s="6" t="s">
        <v>484</v>
      </c>
      <c r="C7" s="46" t="s">
        <v>478</v>
      </c>
      <c r="D7" s="47" t="s">
        <v>485</v>
      </c>
    </row>
    <row r="8" customFormat="false" ht="23.25" hidden="false" customHeight="true" outlineLevel="0" collapsed="false">
      <c r="A8" s="8" t="n">
        <v>5</v>
      </c>
      <c r="B8" s="6" t="s">
        <v>486</v>
      </c>
      <c r="C8" s="46" t="s">
        <v>478</v>
      </c>
      <c r="D8" s="47" t="s">
        <v>487</v>
      </c>
    </row>
    <row r="9" customFormat="false" ht="34.5" hidden="false" customHeight="true" outlineLevel="0" collapsed="false">
      <c r="A9" s="8" t="n">
        <v>6</v>
      </c>
      <c r="B9" s="6" t="s">
        <v>488</v>
      </c>
      <c r="C9" s="48" t="s">
        <v>489</v>
      </c>
      <c r="D9" s="47" t="s">
        <v>490</v>
      </c>
    </row>
    <row r="10" customFormat="false" ht="34.5" hidden="false" customHeight="true" outlineLevel="0" collapsed="false">
      <c r="A10" s="8" t="n">
        <v>7</v>
      </c>
      <c r="B10" s="6" t="s">
        <v>491</v>
      </c>
      <c r="C10" s="48" t="s">
        <v>489</v>
      </c>
      <c r="D10" s="47" t="s">
        <v>492</v>
      </c>
    </row>
    <row r="11" customFormat="false" ht="23.25" hidden="false" customHeight="true" outlineLevel="0" collapsed="false">
      <c r="A11" s="8" t="n">
        <v>8</v>
      </c>
      <c r="B11" s="6" t="s">
        <v>493</v>
      </c>
      <c r="C11" s="48" t="s">
        <v>489</v>
      </c>
      <c r="D11" s="47" t="s">
        <v>494</v>
      </c>
    </row>
    <row r="12" customFormat="false" ht="23.25" hidden="false" customHeight="true" outlineLevel="0" collapsed="false">
      <c r="A12" s="8" t="n">
        <v>9</v>
      </c>
      <c r="B12" s="6" t="s">
        <v>495</v>
      </c>
      <c r="C12" s="48" t="s">
        <v>489</v>
      </c>
      <c r="D12" s="47" t="s">
        <v>496</v>
      </c>
    </row>
    <row r="13" customFormat="false" ht="34.5" hidden="false" customHeight="true" outlineLevel="0" collapsed="false">
      <c r="A13" s="8" t="n">
        <v>10</v>
      </c>
      <c r="B13" s="6" t="s">
        <v>497</v>
      </c>
      <c r="C13" s="49" t="s">
        <v>498</v>
      </c>
      <c r="D13" s="47" t="s">
        <v>499</v>
      </c>
    </row>
    <row r="14" customFormat="false" ht="23.25" hidden="false" customHeight="true" outlineLevel="0" collapsed="false">
      <c r="A14" s="8" t="n">
        <v>11</v>
      </c>
      <c r="B14" s="6" t="s">
        <v>500</v>
      </c>
      <c r="C14" s="49" t="s">
        <v>498</v>
      </c>
      <c r="D14" s="47" t="s">
        <v>501</v>
      </c>
    </row>
    <row r="15" customFormat="false" ht="23.25" hidden="false" customHeight="true" outlineLevel="0" collapsed="false">
      <c r="A15" s="8" t="n">
        <v>12</v>
      </c>
      <c r="B15" s="6" t="s">
        <v>502</v>
      </c>
      <c r="C15" s="49" t="s">
        <v>498</v>
      </c>
      <c r="D15" s="47" t="s">
        <v>503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2026-04-10T03:51:58Z</dcterms:created>
  <dc:creator>openpyxl</dc:creator>
  <dc:description/>
  <dc:language>en-US</dc:language>
  <cp:lastModifiedBy/>
  <dcterms:modified xsi:type="dcterms:W3CDTF">2026-04-10T03:54:14Z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